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Administracao$\Leis\"/>
    </mc:Choice>
  </mc:AlternateContent>
  <bookViews>
    <workbookView xWindow="0" yWindow="0" windowWidth="23040" windowHeight="8904"/>
  </bookViews>
  <sheets>
    <sheet name="DEMONSTRATIVO - IV" sheetId="1" r:id="rId1"/>
    <sheet name="DEMONSTRTATIVO - V" sheetId="2" r:id="rId2"/>
    <sheet name="DEMONSTRATIVO VI" sheetId="6" r:id="rId3"/>
  </sheets>
  <definedNames>
    <definedName name="_xlnm.Print_Area" localSheetId="0">'DEMONSTRATIVO - IV'!$A$1:$G$24</definedName>
    <definedName name="_xlnm.Print_Area" localSheetId="2">'DEMONSTRATIVO VI'!$A$1:$F$159</definedName>
    <definedName name="_xlnm.Print_Area" localSheetId="1">'DEMONSTRTATIVO - V'!$A$1:$D$31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6" l="1"/>
  <c r="B17" i="6"/>
  <c r="B16" i="6"/>
  <c r="B132" i="6"/>
  <c r="D132" i="6"/>
  <c r="E132" i="6"/>
  <c r="E116" i="6" l="1"/>
  <c r="D116" i="6"/>
  <c r="B116" i="6"/>
  <c r="A204" i="6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166" i="6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B57" i="6" l="1"/>
  <c r="B40" i="6"/>
  <c r="B30" i="6"/>
  <c r="B15" i="6"/>
  <c r="B133" i="6" l="1"/>
  <c r="D133" i="6"/>
  <c r="E133" i="6"/>
  <c r="E14" i="6"/>
  <c r="E18" i="6"/>
  <c r="E22" i="6"/>
  <c r="E27" i="6"/>
  <c r="E31" i="6"/>
  <c r="D31" i="6"/>
  <c r="D27" i="6"/>
  <c r="D22" i="6"/>
  <c r="D18" i="6"/>
  <c r="D14" i="6"/>
  <c r="E41" i="6"/>
  <c r="D41" i="6"/>
  <c r="E38" i="6"/>
  <c r="D38" i="6"/>
  <c r="D13" i="6" l="1"/>
  <c r="E13" i="6"/>
  <c r="C21" i="2" l="1"/>
  <c r="D21" i="2"/>
  <c r="B25" i="2"/>
  <c r="C25" i="2"/>
  <c r="D25" i="2"/>
  <c r="D12" i="2" l="1"/>
  <c r="C12" i="2"/>
  <c r="B12" i="2"/>
  <c r="F23" i="1"/>
  <c r="D23" i="1"/>
  <c r="B23" i="1"/>
  <c r="G15" i="1"/>
  <c r="F15" i="1"/>
  <c r="E15" i="1"/>
  <c r="D15" i="1"/>
  <c r="C15" i="1"/>
  <c r="B15" i="1"/>
  <c r="C20" i="1" l="1"/>
  <c r="C22" i="1"/>
  <c r="C21" i="1"/>
  <c r="G22" i="1"/>
  <c r="G21" i="1"/>
  <c r="G20" i="1"/>
  <c r="E22" i="1"/>
  <c r="E21" i="1"/>
  <c r="E20" i="1"/>
  <c r="E139" i="6"/>
  <c r="D139" i="6"/>
  <c r="B139" i="6"/>
  <c r="E44" i="6"/>
  <c r="C150" i="6" s="1"/>
  <c r="B38" i="6"/>
  <c r="D44" i="6"/>
  <c r="C149" i="6" s="1"/>
  <c r="B41" i="6"/>
  <c r="B18" i="6"/>
  <c r="B22" i="6"/>
  <c r="B27" i="6"/>
  <c r="B31" i="6"/>
  <c r="B14" i="6"/>
  <c r="B13" i="6" l="1"/>
  <c r="B35" i="6" s="1"/>
  <c r="B44" i="6"/>
  <c r="D141" i="6"/>
  <c r="E35" i="6"/>
  <c r="E46" i="6" s="1"/>
  <c r="D35" i="6"/>
  <c r="B149" i="6" s="1"/>
  <c r="D149" i="6" s="1"/>
  <c r="E141" i="6"/>
  <c r="B141" i="6"/>
  <c r="C148" i="6" l="1"/>
  <c r="B148" i="6"/>
  <c r="B150" i="6"/>
  <c r="D150" i="6" s="1"/>
  <c r="E150" i="6" s="1"/>
  <c r="E149" i="6" s="1"/>
  <c r="D46" i="6"/>
  <c r="C20" i="2"/>
  <c r="B21" i="2"/>
  <c r="B20" i="2" s="1"/>
  <c r="D20" i="2"/>
  <c r="D30" i="2"/>
  <c r="D148" i="6" l="1"/>
  <c r="E148" i="6" s="1"/>
  <c r="B46" i="6"/>
  <c r="C30" i="2"/>
  <c r="B30" i="2"/>
</calcChain>
</file>

<file path=xl/sharedStrings.xml><?xml version="1.0" encoding="utf-8"?>
<sst xmlns="http://schemas.openxmlformats.org/spreadsheetml/2006/main" count="214" uniqueCount="155">
  <si>
    <t>Patrimônio/Capital</t>
  </si>
  <si>
    <t>Reservas</t>
  </si>
  <si>
    <t>Resultado Acumulado</t>
  </si>
  <si>
    <t>TOTAL</t>
  </si>
  <si>
    <t>%</t>
  </si>
  <si>
    <t>INSTITUTO DE PREVIDÊNCIA SOCIAL DOS SERVIDORES MUNICIPAIS DE AMERICANA - AMERIPREV</t>
  </si>
  <si>
    <t>Receita Patrimonial</t>
  </si>
  <si>
    <t>Outras Receitas Correntes</t>
  </si>
  <si>
    <t>Outras Receitas de Capital</t>
  </si>
  <si>
    <t>RECEITAS REALIZADAS</t>
  </si>
  <si>
    <t>LEI DE DIRETRIZES ORÇAMENTÁRIAS</t>
  </si>
  <si>
    <t>ANEXO DE METAS FISCAIS</t>
  </si>
  <si>
    <t>RECEITAS CORRENTES (I)</t>
  </si>
  <si>
    <t>Receita de Contribuições dos Segurados</t>
  </si>
  <si>
    <t>Receita de Contribuições Patronais</t>
  </si>
  <si>
    <t>Receitas Imobiliárias</t>
  </si>
  <si>
    <t>Receitas de Valores Mobiliários</t>
  </si>
  <si>
    <t>Outras Receitas Patrimoniais</t>
  </si>
  <si>
    <t>Receita de Serviços</t>
  </si>
  <si>
    <t>Demais Receitas Correntes</t>
  </si>
  <si>
    <t>RECEITAS DE CAPITAL (III)</t>
  </si>
  <si>
    <t>Alienação de Bens, Direitos e Ativos</t>
  </si>
  <si>
    <t>Amortização de Empréstimos</t>
  </si>
  <si>
    <t>Aposentadorias</t>
  </si>
  <si>
    <t>Pensões</t>
  </si>
  <si>
    <t>Outras Despesas Previdenciárias</t>
  </si>
  <si>
    <t>Demais Despesas Previdenciárias</t>
  </si>
  <si>
    <t>RECURSOS RPPS ARRECADADOS EM EXERCÍCIOS ANTERIORES</t>
  </si>
  <si>
    <t>VALOR</t>
  </si>
  <si>
    <t>RESERVA ORÇAMENTÁRIA DO RPPS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</si>
  <si>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</si>
  <si>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</si>
  <si>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</si>
  <si>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</si>
  <si>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Caixa e Equivalentes de Caixa</t>
  </si>
  <si>
    <t>Investimentos e Aplicações</t>
  </si>
  <si>
    <t>RECEITAS CORRENTES (VII)</t>
  </si>
  <si>
    <t>RECEITAS DE CAPITAL (VIII)</t>
  </si>
  <si>
    <t>Recursos para Cobertura de Insuficiências Financeiras</t>
  </si>
  <si>
    <t>Recursos para Formação de Reserva</t>
  </si>
  <si>
    <t>RECEITAS DA ADMINISTRAÇÃO - RPPS</t>
  </si>
  <si>
    <t>DESPESAS DA ADMINISTRAÇÃO - RPPS</t>
  </si>
  <si>
    <t>PROJEÇÃO ATUARIAL DO REGIME PRÓPRIO DE PREVIDÊNCIA DOS SERVIDORES</t>
  </si>
  <si>
    <t>EXERCÍCIO</t>
  </si>
  <si>
    <t>(b)</t>
  </si>
  <si>
    <t>(c) = (a-b)</t>
  </si>
  <si>
    <t>FUNDO EM REPARTIÇÃO (PLANO FINANCEIRO)</t>
  </si>
  <si>
    <t>RECEITAS PREVIDENCIÁRIAS - RPPS (FUNDO EM REPARTIÇÃO)</t>
  </si>
  <si>
    <t xml:space="preserve">Ativo </t>
  </si>
  <si>
    <t xml:space="preserve">Inativo </t>
  </si>
  <si>
    <t xml:space="preserve">Pensionista </t>
  </si>
  <si>
    <t>Compensação Financeira entre os Regimes</t>
  </si>
  <si>
    <t>TOTAL DAS RECEITAS DO FUNDO EM REPARTIÇÃO  (IX) = (VII + VIII)</t>
  </si>
  <si>
    <t>DESPESAS PREVIDENCIÁRIAS - RPPS (FUNDO EM REPARTIÇÃO)</t>
  </si>
  <si>
    <t>Benefícios</t>
  </si>
  <si>
    <t xml:space="preserve">Aposentadorias </t>
  </si>
  <si>
    <t>Pensões por Morte</t>
  </si>
  <si>
    <t xml:space="preserve">TOTAL DAS DESPESAS DO FUNDO EM REPARTIÇÃO (X) </t>
  </si>
  <si>
    <t>APORTES DE RECURSOS PARA O FUNDO EM REPARTIÇÃO DO RPPS</t>
  </si>
  <si>
    <t>BENS E DIREITOS DO RPPS (FUNDO EM REPARTIÇÃO)</t>
  </si>
  <si>
    <t>Outro Bens e Direitos</t>
  </si>
  <si>
    <t>Receitas Correntes</t>
  </si>
  <si>
    <t>TOTAL DAS RECEITAS DA ADMINISTRAÇÃO RPPS - (XII)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</si>
  <si>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</si>
  <si>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</si>
  <si>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</si>
  <si>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</si>
  <si>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</si>
  <si>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t xml:space="preserve">BENS E DIREITOS DO RPPS - ADMINISTRAÇÃO DO RPPS </t>
  </si>
  <si>
    <t>BENEFÍCIOS PREVIDENCIÁRIOS MANTIDOS PELO TESOURO</t>
  </si>
  <si>
    <t>RECEITAS PREVIDENCIÁRIAS (BENEFÍCIOS MANTIDOS PELO TESOURO)</t>
  </si>
  <si>
    <t xml:space="preserve">Contribuições dos Servidores 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</si>
  <si>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</si>
  <si>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</si>
  <si>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</si>
  <si>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 xml:space="preserve">TOTAL DAS DESPESAS (BENEFÍCIOS MANTIDOS PELO TESOURO) (XVIII) </t>
  </si>
  <si>
    <t>FUNDO EM CAPITALIZAÇÃO (PLANO PREVIDENCIÁRIO)</t>
  </si>
  <si>
    <t>Receitas
Previdenciárias</t>
  </si>
  <si>
    <t xml:space="preserve">Resultado
Previdenciário
</t>
  </si>
  <si>
    <t xml:space="preserve">Saldo Financeiro 
do Exercício
</t>
  </si>
  <si>
    <t xml:space="preserve"> (a)</t>
  </si>
  <si>
    <t>(d) = (d Exercício Anterior) + (c)</t>
  </si>
  <si>
    <t>AMF - Demonstrativo 6 (LRF, art. 4º, § 2º, inciso IV, alínea "a")</t>
  </si>
  <si>
    <t>RECEITAS E DESPESAS PREVIDENCIÁRIAS DO REGIME PRÓPRIO DE PREVIDÊNCIA DOS SERVIDORES - RPPS</t>
  </si>
  <si>
    <t>RECEITAS PREVIDENCIÁRIAS - RPPS (FUNDO EM CAPITALIZAÇÃO)</t>
  </si>
  <si>
    <t xml:space="preserve">Receita de Contribuições dos Segurados </t>
  </si>
  <si>
    <t xml:space="preserve">    Receita de Contribuições Patronais </t>
  </si>
  <si>
    <t>TOTAL DAS RECEITAS DO FUNDO EM CAPITALIZAÇÃO - (IV) = (I + III - II)</t>
  </si>
  <si>
    <t>DESPESAS PREVIDENCIÁRIAS - RPPS (FUNDO EM CAPITALIZAÇÃO)</t>
  </si>
  <si>
    <t>TOTAL DAS DESPESAS DO FUNDO EM CAPITALIZAÇÃO (V)</t>
  </si>
  <si>
    <t>APORTES DE RECURSOS PARA O FUNDO EM CAPITALIZAÇÃO DO RPPS</t>
  </si>
  <si>
    <t>BENS E DIREITOS DO RPPS (FUNDO EM CAPITALIZAÇÃO)</t>
  </si>
  <si>
    <t>Compensação Financeira entre os regimes</t>
  </si>
  <si>
    <t>DEMONSTRATIVO 6 – AVALIAÇÃO DA SITUAÇÃO FINANCEIRA E ATUARIAL DO RPPS E DAS PENSÕES E INATIVOS MILITARES</t>
  </si>
  <si>
    <r>
      <t>Aportes Periódicos para Amortização de Déficit Atuarial do RPPS (II)</t>
    </r>
    <r>
      <rPr>
        <vertAlign val="superscript"/>
        <sz val="8"/>
        <rFont val="Times New Roman"/>
        <family val="1"/>
      </rPr>
      <t>1</t>
    </r>
  </si>
  <si>
    <r>
      <t>RESULTADO PREVIDENCIÁRIO - FUNDO EM CAPITALIZAÇÃO (VI) = (IV – V)</t>
    </r>
    <r>
      <rPr>
        <b/>
        <vertAlign val="superscript"/>
        <sz val="8"/>
        <rFont val="Times New Roman"/>
        <family val="1"/>
      </rPr>
      <t>2</t>
    </r>
  </si>
  <si>
    <r>
      <t>RESULTADO PREVIDENCIÁRIO - FUNDO EM REPARTIÇÃO (XI) = (IX – X)</t>
    </r>
    <r>
      <rPr>
        <b/>
        <vertAlign val="superscript"/>
        <sz val="8"/>
        <rFont val="Times New Roman"/>
        <family val="1"/>
      </rPr>
      <t>2</t>
    </r>
  </si>
  <si>
    <r>
      <t>RESULTADO DA ADMINISTRAÇÃO RPPS (XVI) = (XII – XV)</t>
    </r>
    <r>
      <rPr>
        <b/>
        <vertAlign val="superscript"/>
        <sz val="8"/>
        <rFont val="Times New Roman"/>
        <family val="1"/>
      </rPr>
      <t>2</t>
    </r>
  </si>
  <si>
    <r>
      <t>RESULTADO DOS BENEFÍCIOS MANTIDOS PELO TESOURO (XIX) = (XVII - XVIII)</t>
    </r>
    <r>
      <rPr>
        <b/>
        <vertAlign val="superscript"/>
        <sz val="8"/>
        <rFont val="Times New Roman"/>
        <family val="1"/>
      </rPr>
      <t>2</t>
    </r>
  </si>
  <si>
    <t xml:space="preserve">Despesas
Previdenciárias
</t>
  </si>
  <si>
    <t>AMF/Tabela 4 - DEMONSTRATIVO 4 – EVOLUÇÃO DO PATRIMÔNIO LÍQUIDO</t>
  </si>
  <si>
    <t>ANEXO DE  METAS FISCAIS</t>
  </si>
  <si>
    <t>EVOLUÇÃO DO PATRIMÔNIO LÍQUIDO</t>
  </si>
  <si>
    <t>AMF - Demonstrativo 4 (LRF, art.4º, §2º, inciso III)</t>
  </si>
  <si>
    <t>PATRIMÔNIO LÍQUIDO</t>
  </si>
  <si>
    <t>REGIME PREVIDENCIÁRIO</t>
  </si>
  <si>
    <t>Patrimônio</t>
  </si>
  <si>
    <t>Lucros ou Prejuízos Acumulados</t>
  </si>
  <si>
    <t xml:space="preserve">AMF/Tabela 5 - DEMONSTRATIVO 5 – ORIGEM E APLICAÇÃO DOS RECURSOS OBTIDOS COM A ALIENAÇÃO DE ATIVOS </t>
  </si>
  <si>
    <t>ORIGEM E APLICAÇÃO DOS RECURSOS OBTIDOS COM A ALIENAÇÃO DE ATIVOS</t>
  </si>
  <si>
    <t>AMF - Demonstrativo 5 (LRF, art.4º, §2º, inciso III)</t>
  </si>
  <si>
    <t>RECEITAS DE CAPITAL - ALIENAÇÃO DE ATIVOS (I)</t>
  </si>
  <si>
    <t xml:space="preserve">    Alienação de Bens Móveis</t>
  </si>
  <si>
    <t xml:space="preserve">    Alienação de Bens Imóveis</t>
  </si>
  <si>
    <t xml:space="preserve">    Alienação de Bens Intangíveis</t>
  </si>
  <si>
    <t xml:space="preserve">    Rendimentos de Aplicações Financeiras</t>
  </si>
  <si>
    <t>DESPESAS EXECUTADAS</t>
  </si>
  <si>
    <t>APLICAÇÃO DOS RECURSOS DA ALIENAÇÃO DE ATIVOS (II)</t>
  </si>
  <si>
    <t xml:space="preserve">   DESPESAS DE CAPITAL</t>
  </si>
  <si>
    <t xml:space="preserve">         Investimentos</t>
  </si>
  <si>
    <t xml:space="preserve">         Inversões Financeiras</t>
  </si>
  <si>
    <t xml:space="preserve">        Amortização da Dívida</t>
  </si>
  <si>
    <t xml:space="preserve">    DESPESAS CORRENTES DOS REGIMES DE PREVIDÊNCIA</t>
  </si>
  <si>
    <t xml:space="preserve">        Regime Geral de Previdência Social</t>
  </si>
  <si>
    <t xml:space="preserve">        Regime Próprio de Previdência dos Servidores</t>
  </si>
  <si>
    <t>SALDO FINANCEIRO</t>
  </si>
  <si>
    <t>VALOR (III)</t>
  </si>
  <si>
    <t>FUNDO EM REPARTIÇÃO (PLANO FINANCEIRO)*</t>
  </si>
  <si>
    <t>ADMINISTRAÇÃO DO REGIME PRÓPRIO DE PREVIDÊNCIA DOS SERVIDORES - RPPS**</t>
  </si>
  <si>
    <t>FUNDO EM CAPITALIZAÇÃO (PLANO PREVIDENCIÁRIO)***</t>
  </si>
  <si>
    <t xml:space="preserve">NOTA: *O Instituto não possui Plano Financeiro;
           **Os valores da Administração são registrados junto ao Plano Previdenciário;
           ***Somente a partir de 2020 passou a ser acrescido o histórico dos resultados previdenciários. </t>
  </si>
  <si>
    <t>Notas:</t>
  </si>
  <si>
    <t>b) Essa tendência de queda foi revertida no exercício financeiro 2011, tendo como razão preponderante o resultado positivo alcançado no período, impulsionado pelo acréscimo significativo de inscrições em Dívida Ativa de tributos em atraso.</t>
  </si>
  <si>
    <t>2022
(a)</t>
  </si>
  <si>
    <t>2021
(b)</t>
  </si>
  <si>
    <t xml:space="preserve">2020
(c) </t>
  </si>
  <si>
    <t>2022
(d)</t>
  </si>
  <si>
    <t>2021
(e)</t>
  </si>
  <si>
    <t>2020
(f)</t>
  </si>
  <si>
    <t>2022
(g) = ((Ia – IId) + IIIh)</t>
  </si>
  <si>
    <t>2021
 (h) = ((Ib – IIe) + IIIi)</t>
  </si>
  <si>
    <t>2020
 (i) = (Ic – IIf)</t>
  </si>
  <si>
    <t>Outros Bens e Direitos</t>
  </si>
  <si>
    <t>RESULTADO PREVIDENCIÁRIO</t>
  </si>
  <si>
    <t>SALDO      FINANCEIRO DO EXERCÍCIO</t>
  </si>
  <si>
    <t>( a )</t>
  </si>
  <si>
    <t>( b )</t>
  </si>
  <si>
    <t>( c ) = ( a-b )</t>
  </si>
  <si>
    <t xml:space="preserve">(d)=("d" exercício anterior)+(c ) </t>
  </si>
  <si>
    <t>RECEITAS  PREVIDENCIÁ-RIAS</t>
  </si>
  <si>
    <t>DESPESAS PREVIDENCIÁ-RIAS</t>
  </si>
  <si>
    <t>AVALIAÇÃO DA SITUAÇÃO FINANCEIRA E ATUARIAL DO REGIME PRÓPRIO DE PREVIDÊNCIA DOS SERVIDORES</t>
  </si>
  <si>
    <t>FONTE: FONTE: Intituto de Previdência Social dos Servidores Municipais de Americana-AMERIPREV, 17/04/2023, às 14:30</t>
  </si>
  <si>
    <t>FONTE: Intituto de Previdência Social dos Servidores Municipais de Americana-AMERIPREV, 17/04/2023, às 14:30</t>
  </si>
  <si>
    <t>a) O aumento dos Prejuízos Acumulados ao longo dos anos está diretamente relacionado ao crescimento do Déficit Atuarial apurado nos Cálculos Atuariais realizados anualmente.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</si>
</sst>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#,##0;[Red]\(#,##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u/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7" fontId="3" fillId="0" borderId="3" xfId="0" applyNumberFormat="1" applyFont="1" applyBorder="1"/>
    <xf numFmtId="0" fontId="2" fillId="0" borderId="1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37" fontId="2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justify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1" applyFont="1"/>
    <xf numFmtId="37" fontId="3" fillId="0" borderId="19" xfId="0" applyNumberFormat="1" applyFont="1" applyBorder="1" applyAlignment="1">
      <alignment horizontal="center"/>
    </xf>
    <xf numFmtId="37" fontId="3" fillId="2" borderId="1" xfId="0" applyNumberFormat="1" applyFont="1" applyFill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1"/>
    </xf>
    <xf numFmtId="0" fontId="2" fillId="0" borderId="14" xfId="0" applyFont="1" applyBorder="1" applyAlignment="1">
      <alignment horizontal="left" indent="2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3" fillId="2" borderId="37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49" fontId="3" fillId="2" borderId="27" xfId="0" applyNumberFormat="1" applyFont="1" applyFill="1" applyBorder="1" applyAlignment="1">
      <alignment vertical="center"/>
    </xf>
    <xf numFmtId="49" fontId="3" fillId="0" borderId="14" xfId="1" applyNumberFormat="1" applyFont="1" applyBorder="1" applyAlignment="1">
      <alignment horizontal="justify"/>
    </xf>
    <xf numFmtId="37" fontId="3" fillId="0" borderId="15" xfId="0" applyNumberFormat="1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49" fontId="3" fillId="2" borderId="38" xfId="1" applyNumberFormat="1" applyFont="1" applyFill="1" applyBorder="1" applyAlignment="1">
      <alignment horizontal="justify"/>
    </xf>
    <xf numFmtId="0" fontId="2" fillId="0" borderId="15" xfId="0" applyFont="1" applyBorder="1"/>
    <xf numFmtId="49" fontId="2" fillId="0" borderId="14" xfId="1" applyNumberFormat="1" applyFont="1" applyBorder="1" applyAlignment="1">
      <alignment horizontal="left" vertical="center" indent="1"/>
    </xf>
    <xf numFmtId="49" fontId="3" fillId="2" borderId="37" xfId="1" applyNumberFormat="1" applyFont="1" applyFill="1" applyBorder="1" applyAlignment="1">
      <alignment horizontal="justify"/>
    </xf>
    <xf numFmtId="0" fontId="3" fillId="2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3" fillId="2" borderId="37" xfId="0" applyFont="1" applyFill="1" applyBorder="1" applyAlignment="1">
      <alignment vertical="center"/>
    </xf>
    <xf numFmtId="0" fontId="2" fillId="0" borderId="14" xfId="0" applyFont="1" applyBorder="1"/>
    <xf numFmtId="0" fontId="2" fillId="0" borderId="14" xfId="0" applyFont="1" applyBorder="1" applyAlignment="1">
      <alignment horizontal="left" indent="3"/>
    </xf>
    <xf numFmtId="0" fontId="3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 wrapText="1"/>
    </xf>
    <xf numFmtId="37" fontId="3" fillId="2" borderId="37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left" vertical="center" indent="1"/>
    </xf>
    <xf numFmtId="49" fontId="2" fillId="0" borderId="14" xfId="0" applyNumberFormat="1" applyFont="1" applyBorder="1" applyAlignment="1">
      <alignment horizontal="left" vertical="center" indent="2"/>
    </xf>
    <xf numFmtId="49" fontId="2" fillId="0" borderId="27" xfId="0" applyNumberFormat="1" applyFont="1" applyBorder="1" applyAlignment="1">
      <alignment vertical="center"/>
    </xf>
    <xf numFmtId="49" fontId="3" fillId="2" borderId="37" xfId="0" applyNumberFormat="1" applyFont="1" applyFill="1" applyBorder="1" applyAlignment="1">
      <alignment horizontal="justify" vertical="center"/>
    </xf>
    <xf numFmtId="37" fontId="2" fillId="0" borderId="0" xfId="0" applyNumberFormat="1" applyFont="1" applyAlignment="1">
      <alignment vertical="center"/>
    </xf>
    <xf numFmtId="37" fontId="2" fillId="0" borderId="0" xfId="0" applyNumberFormat="1" applyFont="1"/>
    <xf numFmtId="0" fontId="2" fillId="0" borderId="31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4" xfId="0" applyFont="1" applyBorder="1" applyAlignment="1">
      <alignment horizontal="left" indent="1"/>
    </xf>
    <xf numFmtId="0" fontId="2" fillId="0" borderId="14" xfId="1" applyFont="1" applyBorder="1" applyAlignment="1">
      <alignment horizontal="left" wrapText="1" indent="2"/>
    </xf>
    <xf numFmtId="0" fontId="3" fillId="2" borderId="27" xfId="0" applyFont="1" applyFill="1" applyBorder="1"/>
    <xf numFmtId="49" fontId="3" fillId="0" borderId="14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justify" vertical="center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46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1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7" fontId="3" fillId="0" borderId="19" xfId="0" applyNumberFormat="1" applyFont="1" applyBorder="1" applyAlignment="1">
      <alignment horizontal="center" wrapText="1"/>
    </xf>
    <xf numFmtId="37" fontId="2" fillId="0" borderId="19" xfId="0" applyNumberFormat="1" applyFont="1" applyBorder="1" applyAlignment="1">
      <alignment horizontal="center" wrapText="1"/>
    </xf>
    <xf numFmtId="3" fontId="2" fillId="0" borderId="2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3" fillId="2" borderId="24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justify"/>
    </xf>
    <xf numFmtId="37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7" fontId="3" fillId="0" borderId="13" xfId="0" applyNumberFormat="1" applyFont="1" applyBorder="1" applyAlignment="1">
      <alignment horizontal="center"/>
    </xf>
    <xf numFmtId="0" fontId="2" fillId="0" borderId="52" xfId="0" applyFont="1" applyBorder="1" applyAlignment="1">
      <alignment wrapText="1"/>
    </xf>
    <xf numFmtId="164" fontId="2" fillId="0" borderId="53" xfId="0" applyNumberFormat="1" applyFont="1" applyBorder="1" applyAlignment="1">
      <alignment horizontal="right" wrapText="1"/>
    </xf>
    <xf numFmtId="0" fontId="2" fillId="0" borderId="46" xfId="0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10" fontId="2" fillId="0" borderId="9" xfId="0" applyNumberFormat="1" applyFont="1" applyBorder="1" applyAlignment="1">
      <alignment wrapText="1"/>
    </xf>
    <xf numFmtId="10" fontId="2" fillId="0" borderId="15" xfId="0" applyNumberFormat="1" applyFont="1" applyBorder="1" applyAlignment="1">
      <alignment wrapText="1"/>
    </xf>
    <xf numFmtId="0" fontId="2" fillId="0" borderId="31" xfId="0" applyFont="1" applyBorder="1" applyAlignment="1">
      <alignment wrapText="1"/>
    </xf>
    <xf numFmtId="4" fontId="2" fillId="0" borderId="12" xfId="0" applyNumberFormat="1" applyFont="1" applyBorder="1" applyAlignment="1">
      <alignment wrapText="1"/>
    </xf>
    <xf numFmtId="10" fontId="2" fillId="0" borderId="12" xfId="0" applyNumberFormat="1" applyFont="1" applyBorder="1" applyAlignment="1">
      <alignment wrapText="1"/>
    </xf>
    <xf numFmtId="10" fontId="2" fillId="0" borderId="32" xfId="0" applyNumberFormat="1" applyFont="1" applyBorder="1" applyAlignment="1">
      <alignment wrapText="1"/>
    </xf>
    <xf numFmtId="0" fontId="2" fillId="2" borderId="31" xfId="0" applyFont="1" applyFill="1" applyBorder="1" applyAlignment="1">
      <alignment wrapText="1"/>
    </xf>
    <xf numFmtId="4" fontId="2" fillId="2" borderId="12" xfId="0" applyNumberFormat="1" applyFont="1" applyFill="1" applyBorder="1" applyAlignment="1">
      <alignment wrapText="1"/>
    </xf>
    <xf numFmtId="10" fontId="2" fillId="2" borderId="12" xfId="0" applyNumberFormat="1" applyFont="1" applyFill="1" applyBorder="1" applyAlignment="1">
      <alignment wrapText="1"/>
    </xf>
    <xf numFmtId="10" fontId="2" fillId="2" borderId="32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164" fontId="2" fillId="0" borderId="53" xfId="0" applyNumberFormat="1" applyFont="1" applyBorder="1" applyAlignment="1">
      <alignment horizontal="right" vertical="top" wrapText="1"/>
    </xf>
    <xf numFmtId="0" fontId="2" fillId="0" borderId="46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8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4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7" xfId="0" applyFont="1" applyBorder="1"/>
    <xf numFmtId="0" fontId="2" fillId="0" borderId="39" xfId="0" applyFont="1" applyBorder="1"/>
    <xf numFmtId="0" fontId="3" fillId="0" borderId="65" xfId="0" applyFont="1" applyBorder="1" applyAlignment="1">
      <alignment wrapText="1"/>
    </xf>
    <xf numFmtId="0" fontId="3" fillId="0" borderId="66" xfId="0" applyFont="1" applyBorder="1" applyAlignment="1">
      <alignment wrapText="1"/>
    </xf>
    <xf numFmtId="0" fontId="3" fillId="0" borderId="67" xfId="0" applyFont="1" applyBorder="1" applyAlignment="1">
      <alignment wrapText="1"/>
    </xf>
    <xf numFmtId="3" fontId="6" fillId="2" borderId="1" xfId="0" applyNumberFormat="1" applyFont="1" applyFill="1" applyBorder="1" applyAlignment="1">
      <alignment vertical="center"/>
    </xf>
    <xf numFmtId="3" fontId="7" fillId="0" borderId="70" xfId="0" applyNumberFormat="1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vertical="center"/>
    </xf>
    <xf numFmtId="10" fontId="6" fillId="2" borderId="28" xfId="0" applyNumberFormat="1" applyFont="1" applyFill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top" wrapText="1"/>
    </xf>
    <xf numFmtId="3" fontId="2" fillId="0" borderId="55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vertical="top" wrapText="1"/>
    </xf>
    <xf numFmtId="3" fontId="2" fillId="0" borderId="69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56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wrapText="1"/>
    </xf>
    <xf numFmtId="10" fontId="7" fillId="0" borderId="30" xfId="3" applyNumberFormat="1" applyFont="1" applyBorder="1" applyAlignment="1">
      <alignment vertical="center"/>
    </xf>
    <xf numFmtId="10" fontId="7" fillId="0" borderId="15" xfId="3" applyNumberFormat="1" applyFont="1" applyBorder="1" applyAlignment="1">
      <alignment vertical="center"/>
    </xf>
    <xf numFmtId="10" fontId="7" fillId="0" borderId="32" xfId="3" applyNumberFormat="1" applyFont="1" applyBorder="1" applyAlignment="1">
      <alignment vertical="center"/>
    </xf>
    <xf numFmtId="3" fontId="7" fillId="0" borderId="71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10" fontId="7" fillId="0" borderId="18" xfId="3" applyNumberFormat="1" applyFont="1" applyBorder="1" applyAlignment="1">
      <alignment vertical="center"/>
    </xf>
    <xf numFmtId="10" fontId="7" fillId="0" borderId="19" xfId="3" applyNumberFormat="1" applyFont="1" applyBorder="1" applyAlignment="1">
      <alignment vertical="center"/>
    </xf>
    <xf numFmtId="10" fontId="7" fillId="0" borderId="20" xfId="3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2" applyFont="1" applyFill="1"/>
    <xf numFmtId="0" fontId="3" fillId="0" borderId="0" xfId="0" applyFont="1" applyAlignment="1">
      <alignment vertical="center"/>
    </xf>
    <xf numFmtId="165" fontId="7" fillId="0" borderId="20" xfId="0" applyNumberFormat="1" applyFont="1" applyBorder="1" applyAlignment="1">
      <alignment vertical="center"/>
    </xf>
    <xf numFmtId="0" fontId="2" fillId="0" borderId="5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64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3" borderId="64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30" xfId="0" applyFont="1" applyFill="1" applyBorder="1"/>
    <xf numFmtId="0" fontId="3" fillId="2" borderId="23" xfId="0" applyFont="1" applyFill="1" applyBorder="1"/>
    <xf numFmtId="0" fontId="3" fillId="2" borderId="11" xfId="0" applyFont="1" applyFill="1" applyBorder="1"/>
    <xf numFmtId="0" fontId="3" fillId="2" borderId="32" xfId="0" applyFont="1" applyFill="1" applyBorder="1"/>
    <xf numFmtId="0" fontId="2" fillId="0" borderId="5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3" fillId="2" borderId="54" xfId="0" applyFont="1" applyFill="1" applyBorder="1" applyAlignment="1">
      <alignment horizontal="center" vertical="center"/>
    </xf>
    <xf numFmtId="0" fontId="3" fillId="2" borderId="31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2" fillId="0" borderId="27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/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50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3" fillId="0" borderId="2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8" fillId="2" borderId="5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wrapText="1"/>
    </xf>
    <xf numFmtId="3" fontId="2" fillId="0" borderId="4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2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7" fontId="3" fillId="2" borderId="2" xfId="0" applyNumberFormat="1" applyFont="1" applyFill="1" applyBorder="1" applyAlignment="1">
      <alignment horizontal="center"/>
    </xf>
    <xf numFmtId="37" fontId="3" fillId="2" borderId="28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wrapText="1"/>
    </xf>
    <xf numFmtId="3" fontId="2" fillId="0" borderId="7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2" fillId="0" borderId="30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3" fontId="2" fillId="0" borderId="36" xfId="0" applyNumberFormat="1" applyFont="1" applyBorder="1" applyAlignment="1">
      <alignment horizontal="center" vertical="top" wrapText="1"/>
    </xf>
    <xf numFmtId="49" fontId="3" fillId="2" borderId="25" xfId="1" applyNumberFormat="1" applyFont="1" applyFill="1" applyBorder="1" applyAlignment="1">
      <alignment horizontal="center" vertical="center"/>
    </xf>
    <xf numFmtId="49" fontId="3" fillId="2" borderId="22" xfId="1" applyNumberFormat="1" applyFont="1" applyFill="1" applyBorder="1" applyAlignment="1">
      <alignment horizontal="center" vertical="center"/>
    </xf>
    <xf numFmtId="49" fontId="3" fillId="2" borderId="26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7" fontId="2" fillId="2" borderId="2" xfId="0" applyNumberFormat="1" applyFont="1" applyFill="1" applyBorder="1" applyAlignment="1">
      <alignment horizontal="center" vertical="center"/>
    </xf>
    <xf numFmtId="37" fontId="2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center"/>
    </xf>
    <xf numFmtId="37" fontId="2" fillId="0" borderId="15" xfId="0" applyNumberFormat="1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2" fillId="0" borderId="3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37" fontId="3" fillId="0" borderId="8" xfId="0" applyNumberFormat="1" applyFont="1" applyBorder="1" applyAlignment="1">
      <alignment horizontal="center"/>
    </xf>
    <xf numFmtId="37" fontId="3" fillId="0" borderId="15" xfId="0" applyNumberFormat="1" applyFont="1" applyBorder="1" applyAlignment="1">
      <alignment horizontal="center"/>
    </xf>
    <xf numFmtId="37" fontId="2" fillId="0" borderId="12" xfId="0" applyNumberFormat="1" applyFont="1" applyBorder="1" applyAlignment="1">
      <alignment horizontal="center"/>
    </xf>
    <xf numFmtId="37" fontId="3" fillId="0" borderId="9" xfId="0" applyNumberFormat="1" applyFont="1" applyBorder="1" applyAlignment="1">
      <alignment horizontal="center"/>
    </xf>
    <xf numFmtId="37" fontId="2" fillId="0" borderId="9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8" fontId="2" fillId="0" borderId="16" xfId="0" applyNumberFormat="1" applyFont="1" applyBorder="1" applyAlignment="1">
      <alignment horizontal="right"/>
    </xf>
    <xf numFmtId="37" fontId="3" fillId="0" borderId="5" xfId="0" applyNumberFormat="1" applyFont="1" applyBorder="1" applyAlignment="1">
      <alignment horizontal="center"/>
    </xf>
    <xf numFmtId="37" fontId="3" fillId="0" borderId="7" xfId="0" applyNumberFormat="1" applyFont="1" applyBorder="1" applyAlignment="1">
      <alignment horizontal="center"/>
    </xf>
    <xf numFmtId="37" fontId="3" fillId="0" borderId="8" xfId="0" applyNumberFormat="1" applyFont="1" applyBorder="1" applyAlignment="1">
      <alignment horizontal="center" wrapText="1"/>
    </xf>
    <xf numFmtId="37" fontId="3" fillId="0" borderId="9" xfId="0" applyNumberFormat="1" applyFont="1" applyBorder="1" applyAlignment="1">
      <alignment horizontal="center" wrapText="1"/>
    </xf>
    <xf numFmtId="37" fontId="3" fillId="0" borderId="30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/>
    </xf>
    <xf numFmtId="37" fontId="3" fillId="2" borderId="2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37" fontId="2" fillId="2" borderId="2" xfId="0" applyNumberFormat="1" applyFont="1" applyFill="1" applyBorder="1" applyAlignment="1">
      <alignment horizontal="center"/>
    </xf>
    <xf numFmtId="37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3" fontId="3" fillId="2" borderId="28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/>
    </xf>
    <xf numFmtId="3" fontId="3" fillId="2" borderId="39" xfId="0" applyNumberFormat="1" applyFont="1" applyFill="1" applyBorder="1" applyAlignment="1">
      <alignment horizontal="center"/>
    </xf>
    <xf numFmtId="0" fontId="6" fillId="2" borderId="7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164" fontId="3" fillId="4" borderId="27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4" fontId="3" fillId="4" borderId="28" xfId="1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 wrapText="1"/>
    </xf>
  </cellXfs>
  <cellStyles count="4">
    <cellStyle name="Moeda" xfId="2" builtinId="4"/>
    <cellStyle name="Normal" xfId="0" builtinId="0"/>
    <cellStyle name="Normal 2" xfId="1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30" zoomScaleNormal="130" workbookViewId="0">
      <selection activeCell="G28" sqref="G28"/>
    </sheetView>
  </sheetViews>
  <sheetFormatPr defaultColWidth="9.109375" defaultRowHeight="11.25" customHeight="1" x14ac:dyDescent="0.2"/>
  <cols>
    <col min="1" max="1" width="38.5546875" style="1" customWidth="1"/>
    <col min="2" max="2" width="13.88671875" style="1" bestFit="1" customWidth="1"/>
    <col min="3" max="3" width="7.109375" style="1" bestFit="1" customWidth="1"/>
    <col min="4" max="4" width="9.5546875" style="1" bestFit="1" customWidth="1"/>
    <col min="5" max="5" width="7.109375" style="1" bestFit="1" customWidth="1"/>
    <col min="6" max="6" width="9.5546875" style="1" bestFit="1" customWidth="1"/>
    <col min="7" max="7" width="9.33203125" style="1" bestFit="1" customWidth="1"/>
    <col min="8" max="16384" width="9.109375" style="1"/>
  </cols>
  <sheetData>
    <row r="1" spans="1:11" ht="11.25" customHeight="1" x14ac:dyDescent="0.2">
      <c r="A1" s="214" t="s">
        <v>100</v>
      </c>
      <c r="B1" s="215"/>
      <c r="C1" s="215"/>
      <c r="D1" s="215"/>
      <c r="E1" s="215"/>
      <c r="F1" s="215"/>
      <c r="G1" s="216"/>
    </row>
    <row r="2" spans="1:11" ht="11.25" customHeight="1" x14ac:dyDescent="0.2">
      <c r="A2" s="219"/>
      <c r="B2" s="220"/>
      <c r="C2" s="220"/>
      <c r="D2" s="220"/>
      <c r="E2" s="220"/>
      <c r="F2" s="220"/>
      <c r="G2" s="221"/>
    </row>
    <row r="3" spans="1:11" ht="11.25" customHeight="1" x14ac:dyDescent="0.2">
      <c r="A3" s="222" t="s">
        <v>5</v>
      </c>
      <c r="B3" s="223"/>
      <c r="C3" s="223"/>
      <c r="D3" s="223"/>
      <c r="E3" s="223"/>
      <c r="F3" s="223"/>
      <c r="G3" s="224"/>
    </row>
    <row r="4" spans="1:11" ht="11.25" customHeight="1" x14ac:dyDescent="0.2">
      <c r="A4" s="225" t="s">
        <v>10</v>
      </c>
      <c r="B4" s="226"/>
      <c r="C4" s="226"/>
      <c r="D4" s="226"/>
      <c r="E4" s="226"/>
      <c r="F4" s="226"/>
      <c r="G4" s="227"/>
    </row>
    <row r="5" spans="1:11" ht="11.25" customHeight="1" x14ac:dyDescent="0.2">
      <c r="A5" s="202" t="s">
        <v>101</v>
      </c>
      <c r="B5" s="203"/>
      <c r="C5" s="203"/>
      <c r="D5" s="203"/>
      <c r="E5" s="203"/>
      <c r="F5" s="203"/>
      <c r="G5" s="204"/>
    </row>
    <row r="6" spans="1:11" ht="11.25" customHeight="1" x14ac:dyDescent="0.2">
      <c r="A6" s="198" t="s">
        <v>102</v>
      </c>
      <c r="B6" s="199"/>
      <c r="C6" s="199"/>
      <c r="D6" s="199"/>
      <c r="E6" s="199"/>
      <c r="F6" s="199"/>
      <c r="G6" s="200"/>
    </row>
    <row r="7" spans="1:11" ht="11.25" customHeight="1" x14ac:dyDescent="0.2">
      <c r="A7" s="198">
        <v>2024</v>
      </c>
      <c r="B7" s="199"/>
      <c r="C7" s="199"/>
      <c r="D7" s="199"/>
      <c r="E7" s="199"/>
      <c r="F7" s="199"/>
      <c r="G7" s="200"/>
      <c r="H7" s="201"/>
      <c r="I7" s="201"/>
      <c r="J7" s="201"/>
      <c r="K7" s="201"/>
    </row>
    <row r="8" spans="1:11" ht="6" customHeight="1" x14ac:dyDescent="0.2">
      <c r="A8" s="202"/>
      <c r="B8" s="203"/>
      <c r="C8" s="203"/>
      <c r="D8" s="203"/>
      <c r="E8" s="203"/>
      <c r="F8" s="203"/>
      <c r="G8" s="204"/>
    </row>
    <row r="9" spans="1:11" ht="9.9" customHeight="1" x14ac:dyDescent="0.2">
      <c r="A9" s="205" t="s">
        <v>103</v>
      </c>
      <c r="B9" s="206"/>
      <c r="C9" s="111"/>
      <c r="D9" s="111"/>
      <c r="E9" s="111"/>
      <c r="F9" s="111"/>
      <c r="G9" s="112">
        <v>1</v>
      </c>
    </row>
    <row r="10" spans="1:11" ht="11.25" customHeight="1" x14ac:dyDescent="0.2">
      <c r="A10" s="207" t="s">
        <v>104</v>
      </c>
      <c r="B10" s="209">
        <v>2022</v>
      </c>
      <c r="C10" s="209" t="s">
        <v>4</v>
      </c>
      <c r="D10" s="209">
        <v>2021</v>
      </c>
      <c r="E10" s="209" t="s">
        <v>4</v>
      </c>
      <c r="F10" s="209">
        <v>2020</v>
      </c>
      <c r="G10" s="217" t="s">
        <v>4</v>
      </c>
    </row>
    <row r="11" spans="1:11" s="25" customFormat="1" ht="11.25" customHeight="1" x14ac:dyDescent="0.3">
      <c r="A11" s="208"/>
      <c r="B11" s="210"/>
      <c r="C11" s="210"/>
      <c r="D11" s="210"/>
      <c r="E11" s="210"/>
      <c r="F11" s="210"/>
      <c r="G11" s="218"/>
    </row>
    <row r="12" spans="1:11" ht="11.25" customHeight="1" x14ac:dyDescent="0.2">
      <c r="A12" s="113" t="s">
        <v>0</v>
      </c>
      <c r="B12" s="114"/>
      <c r="C12" s="115"/>
      <c r="D12" s="114"/>
      <c r="E12" s="115"/>
      <c r="F12" s="114"/>
      <c r="G12" s="116"/>
    </row>
    <row r="13" spans="1:11" ht="11.25" customHeight="1" x14ac:dyDescent="0.2">
      <c r="A13" s="113" t="s">
        <v>1</v>
      </c>
      <c r="B13" s="114"/>
      <c r="C13" s="115"/>
      <c r="D13" s="114"/>
      <c r="E13" s="115"/>
      <c r="F13" s="114"/>
      <c r="G13" s="116"/>
    </row>
    <row r="14" spans="1:11" ht="11.25" customHeight="1" x14ac:dyDescent="0.2">
      <c r="A14" s="117" t="s">
        <v>2</v>
      </c>
      <c r="B14" s="118"/>
      <c r="C14" s="119"/>
      <c r="D14" s="118"/>
      <c r="E14" s="119"/>
      <c r="F14" s="118"/>
      <c r="G14" s="120"/>
    </row>
    <row r="15" spans="1:11" ht="12.75" customHeight="1" x14ac:dyDescent="0.2">
      <c r="A15" s="121" t="s">
        <v>3</v>
      </c>
      <c r="B15" s="122">
        <f t="shared" ref="B15:G15" si="0">SUM(B12:B14)</f>
        <v>0</v>
      </c>
      <c r="C15" s="123">
        <f t="shared" si="0"/>
        <v>0</v>
      </c>
      <c r="D15" s="122">
        <f t="shared" si="0"/>
        <v>0</v>
      </c>
      <c r="E15" s="123">
        <f t="shared" si="0"/>
        <v>0</v>
      </c>
      <c r="F15" s="122">
        <f t="shared" si="0"/>
        <v>0</v>
      </c>
      <c r="G15" s="124">
        <f t="shared" si="0"/>
        <v>0</v>
      </c>
    </row>
    <row r="16" spans="1:11" ht="11.25" customHeight="1" x14ac:dyDescent="0.2">
      <c r="A16" s="211"/>
      <c r="B16" s="212"/>
      <c r="C16" s="212"/>
      <c r="D16" s="212"/>
      <c r="E16" s="212"/>
      <c r="F16" s="212"/>
      <c r="G16" s="213"/>
    </row>
    <row r="17" spans="1:7" ht="11.25" customHeight="1" x14ac:dyDescent="0.2">
      <c r="A17" s="189" t="s">
        <v>105</v>
      </c>
      <c r="B17" s="190"/>
      <c r="C17" s="190"/>
      <c r="D17" s="190"/>
      <c r="E17" s="190"/>
      <c r="F17" s="190"/>
      <c r="G17" s="191"/>
    </row>
    <row r="18" spans="1:7" s="3" customFormat="1" ht="11.25" customHeight="1" x14ac:dyDescent="0.3">
      <c r="A18" s="192"/>
      <c r="B18" s="193"/>
      <c r="C18" s="193"/>
      <c r="D18" s="193"/>
      <c r="E18" s="193"/>
      <c r="F18" s="193"/>
      <c r="G18" s="194"/>
    </row>
    <row r="19" spans="1:7" s="25" customFormat="1" ht="12.75" customHeight="1" x14ac:dyDescent="0.3">
      <c r="A19" s="142" t="s">
        <v>104</v>
      </c>
      <c r="B19" s="4">
        <v>2022</v>
      </c>
      <c r="C19" s="145" t="s">
        <v>4</v>
      </c>
      <c r="D19" s="4">
        <v>2021</v>
      </c>
      <c r="E19" s="145" t="s">
        <v>4</v>
      </c>
      <c r="F19" s="4">
        <v>2020</v>
      </c>
      <c r="G19" s="39" t="s">
        <v>4</v>
      </c>
    </row>
    <row r="20" spans="1:7" ht="11.25" customHeight="1" x14ac:dyDescent="0.2">
      <c r="A20" s="47" t="s">
        <v>106</v>
      </c>
      <c r="B20" s="141"/>
      <c r="C20" s="170">
        <f>B20/B23</f>
        <v>0</v>
      </c>
      <c r="D20" s="168"/>
      <c r="E20" s="170">
        <f>D20/D23</f>
        <v>0</v>
      </c>
      <c r="F20" s="168"/>
      <c r="G20" s="165">
        <f>F20/F23</f>
        <v>0</v>
      </c>
    </row>
    <row r="21" spans="1:7" ht="11.25" customHeight="1" x14ac:dyDescent="0.2">
      <c r="A21" s="47" t="s">
        <v>1</v>
      </c>
      <c r="B21" s="148">
        <v>1579731.83</v>
      </c>
      <c r="C21" s="171">
        <f>B21/B23</f>
        <v>-1.9178845160758722E-2</v>
      </c>
      <c r="D21" s="169">
        <v>1451716.9</v>
      </c>
      <c r="E21" s="171">
        <f>D21/D23</f>
        <v>-1.8644454173507487E-2</v>
      </c>
      <c r="F21" s="169">
        <v>1258618.56</v>
      </c>
      <c r="G21" s="166">
        <f>F21/F23</f>
        <v>-5.9193113749461672E-2</v>
      </c>
    </row>
    <row r="22" spans="1:7" ht="11.25" customHeight="1" x14ac:dyDescent="0.2">
      <c r="A22" s="143" t="s">
        <v>107</v>
      </c>
      <c r="B22" s="177">
        <v>-83948186.069999993</v>
      </c>
      <c r="C22" s="172">
        <f>B22/B23</f>
        <v>1.0191788451607586</v>
      </c>
      <c r="D22" s="177">
        <v>-79314918.819999993</v>
      </c>
      <c r="E22" s="172">
        <f>D22/D23</f>
        <v>1.0186444541735076</v>
      </c>
      <c r="F22" s="177">
        <v>-22521540.550000001</v>
      </c>
      <c r="G22" s="167">
        <f>F22/F23</f>
        <v>1.0591931137494617</v>
      </c>
    </row>
    <row r="23" spans="1:7" ht="12.75" customHeight="1" x14ac:dyDescent="0.2">
      <c r="A23" s="144" t="s">
        <v>3</v>
      </c>
      <c r="B23" s="140">
        <f>SUM(B20:B22)</f>
        <v>-82368454.239999995</v>
      </c>
      <c r="C23" s="146">
        <v>1</v>
      </c>
      <c r="D23" s="140">
        <f>SUM(D20:D22)</f>
        <v>-77863201.919999987</v>
      </c>
      <c r="E23" s="146">
        <v>1</v>
      </c>
      <c r="F23" s="140">
        <f>SUM(F20:F22)</f>
        <v>-21262921.990000002</v>
      </c>
      <c r="G23" s="147">
        <v>1</v>
      </c>
    </row>
    <row r="24" spans="1:7" ht="11.25" customHeight="1" thickBot="1" x14ac:dyDescent="0.25">
      <c r="A24" s="195" t="s">
        <v>153</v>
      </c>
      <c r="B24" s="196"/>
      <c r="C24" s="196"/>
      <c r="D24" s="196"/>
      <c r="E24" s="196"/>
      <c r="F24" s="196"/>
      <c r="G24" s="197"/>
    </row>
    <row r="25" spans="1:7" ht="9.9" customHeight="1" x14ac:dyDescent="0.2"/>
    <row r="27" spans="1:7" ht="12" customHeight="1" x14ac:dyDescent="0.2"/>
    <row r="28" spans="1:7" ht="20.100000000000001" customHeight="1" x14ac:dyDescent="0.2">
      <c r="A28" s="1" t="s">
        <v>131</v>
      </c>
    </row>
    <row r="29" spans="1:7" ht="20.100000000000001" customHeight="1" x14ac:dyDescent="0.2">
      <c r="A29" s="1" t="s">
        <v>154</v>
      </c>
    </row>
    <row r="30" spans="1:7" ht="20.100000000000001" hidden="1" customHeight="1" x14ac:dyDescent="0.2">
      <c r="A30" s="1" t="s">
        <v>132</v>
      </c>
    </row>
    <row r="31" spans="1:7" ht="20.100000000000001" customHeight="1" x14ac:dyDescent="0.2">
      <c r="B31" s="10"/>
    </row>
    <row r="32" spans="1:7" ht="20.100000000000001" customHeight="1" x14ac:dyDescent="0.2"/>
    <row r="33" ht="6" customHeight="1" x14ac:dyDescent="0.2"/>
    <row r="34" ht="9.9" customHeight="1" x14ac:dyDescent="0.2"/>
    <row r="35" ht="6" customHeight="1" x14ac:dyDescent="0.2"/>
    <row r="36" ht="15" customHeight="1" x14ac:dyDescent="0.2"/>
    <row r="37" ht="6" customHeight="1" x14ac:dyDescent="0.2"/>
    <row r="38" ht="9.9" customHeight="1" x14ac:dyDescent="0.2"/>
    <row r="39" ht="15" customHeight="1" x14ac:dyDescent="0.2"/>
  </sheetData>
  <mergeCells count="20">
    <mergeCell ref="A1:G1"/>
    <mergeCell ref="D10:D11"/>
    <mergeCell ref="E10:E11"/>
    <mergeCell ref="F10:F11"/>
    <mergeCell ref="G10:G11"/>
    <mergeCell ref="A2:G2"/>
    <mergeCell ref="A3:G3"/>
    <mergeCell ref="A4:G4"/>
    <mergeCell ref="A5:G5"/>
    <mergeCell ref="A6:G6"/>
    <mergeCell ref="A17:G18"/>
    <mergeCell ref="A24:G24"/>
    <mergeCell ref="A7:G7"/>
    <mergeCell ref="H7:K7"/>
    <mergeCell ref="A8:G8"/>
    <mergeCell ref="A9:B9"/>
    <mergeCell ref="A10:A11"/>
    <mergeCell ref="B10:B11"/>
    <mergeCell ref="C10:C11"/>
    <mergeCell ref="A16:G16"/>
  </mergeCells>
  <printOptions horizontalCentered="1" verticalCentered="1"/>
  <pageMargins left="0.19685039370078741" right="0.19685039370078741" top="0.39370078740157483" bottom="0.19685039370078741" header="0" footer="0"/>
  <pageSetup paperSize="9" orientation="landscape" r:id="rId1"/>
  <ignoredErrors>
    <ignoredError sqref="B23:F23 B14:G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zoomScaleNormal="115" workbookViewId="0">
      <selection activeCell="A45" sqref="A45"/>
    </sheetView>
  </sheetViews>
  <sheetFormatPr defaultColWidth="9.109375" defaultRowHeight="11.25" customHeight="1" x14ac:dyDescent="0.2"/>
  <cols>
    <col min="1" max="1" width="66.5546875" style="1" customWidth="1"/>
    <col min="2" max="4" width="16.6640625" style="1" customWidth="1"/>
    <col min="5" max="16384" width="9.109375" style="1"/>
  </cols>
  <sheetData>
    <row r="1" spans="1:8" ht="11.25" customHeight="1" x14ac:dyDescent="0.2">
      <c r="A1" s="240" t="s">
        <v>108</v>
      </c>
      <c r="B1" s="241"/>
      <c r="C1" s="241"/>
      <c r="D1" s="242"/>
    </row>
    <row r="2" spans="1:8" ht="11.25" customHeight="1" x14ac:dyDescent="0.2">
      <c r="A2" s="137"/>
      <c r="B2" s="138"/>
      <c r="C2" s="138"/>
      <c r="D2" s="139"/>
    </row>
    <row r="3" spans="1:8" ht="11.25" customHeight="1" x14ac:dyDescent="0.2">
      <c r="A3" s="246" t="s">
        <v>5</v>
      </c>
      <c r="B3" s="247"/>
      <c r="C3" s="247"/>
      <c r="D3" s="248"/>
      <c r="E3" s="125"/>
      <c r="F3" s="125"/>
    </row>
    <row r="4" spans="1:8" ht="11.25" customHeight="1" x14ac:dyDescent="0.2">
      <c r="A4" s="202" t="s">
        <v>10</v>
      </c>
      <c r="B4" s="203"/>
      <c r="C4" s="203"/>
      <c r="D4" s="204"/>
    </row>
    <row r="5" spans="1:8" ht="11.25" customHeight="1" x14ac:dyDescent="0.2">
      <c r="A5" s="202" t="s">
        <v>101</v>
      </c>
      <c r="B5" s="203"/>
      <c r="C5" s="203"/>
      <c r="D5" s="204"/>
    </row>
    <row r="6" spans="1:8" ht="11.25" customHeight="1" x14ac:dyDescent="0.2">
      <c r="A6" s="198" t="s">
        <v>109</v>
      </c>
      <c r="B6" s="199"/>
      <c r="C6" s="199"/>
      <c r="D6" s="200"/>
    </row>
    <row r="7" spans="1:8" ht="11.25" customHeight="1" x14ac:dyDescent="0.2">
      <c r="A7" s="198">
        <v>2024</v>
      </c>
      <c r="B7" s="199"/>
      <c r="C7" s="199"/>
      <c r="D7" s="200"/>
      <c r="E7" s="201"/>
      <c r="F7" s="201"/>
      <c r="G7" s="201"/>
      <c r="H7" s="201"/>
    </row>
    <row r="8" spans="1:8" ht="11.25" customHeight="1" x14ac:dyDescent="0.2">
      <c r="A8" s="202"/>
      <c r="B8" s="203"/>
      <c r="C8" s="203"/>
      <c r="D8" s="204"/>
    </row>
    <row r="9" spans="1:8" ht="10.199999999999999" x14ac:dyDescent="0.2">
      <c r="A9" s="228" t="s">
        <v>110</v>
      </c>
      <c r="B9" s="229"/>
      <c r="C9" s="230"/>
      <c r="D9" s="126">
        <v>1</v>
      </c>
    </row>
    <row r="10" spans="1:8" ht="11.25" customHeight="1" x14ac:dyDescent="0.2">
      <c r="A10" s="243" t="s">
        <v>9</v>
      </c>
      <c r="B10" s="233" t="s">
        <v>133</v>
      </c>
      <c r="C10" s="233" t="s">
        <v>134</v>
      </c>
      <c r="D10" s="245" t="s">
        <v>135</v>
      </c>
    </row>
    <row r="11" spans="1:8" ht="11.25" customHeight="1" x14ac:dyDescent="0.2">
      <c r="A11" s="244"/>
      <c r="B11" s="210"/>
      <c r="C11" s="210"/>
      <c r="D11" s="194"/>
    </row>
    <row r="12" spans="1:8" ht="11.25" customHeight="1" x14ac:dyDescent="0.2">
      <c r="A12" s="127" t="s">
        <v>111</v>
      </c>
      <c r="B12" s="156">
        <f>B13+B14+B15+B16</f>
        <v>0</v>
      </c>
      <c r="C12" s="156">
        <f t="shared" ref="C12:D12" si="0">C13+C14+C15+C16</f>
        <v>0</v>
      </c>
      <c r="D12" s="157">
        <f t="shared" si="0"/>
        <v>0</v>
      </c>
    </row>
    <row r="13" spans="1:8" ht="11.25" customHeight="1" x14ac:dyDescent="0.2">
      <c r="A13" s="127" t="s">
        <v>112</v>
      </c>
      <c r="B13" s="158">
        <v>0</v>
      </c>
      <c r="C13" s="158">
        <v>0</v>
      </c>
      <c r="D13" s="159">
        <v>0</v>
      </c>
    </row>
    <row r="14" spans="1:8" ht="11.25" customHeight="1" x14ac:dyDescent="0.2">
      <c r="A14" s="127" t="s">
        <v>113</v>
      </c>
      <c r="B14" s="158">
        <v>0</v>
      </c>
      <c r="C14" s="158">
        <v>0</v>
      </c>
      <c r="D14" s="159">
        <v>0</v>
      </c>
    </row>
    <row r="15" spans="1:8" ht="11.25" customHeight="1" x14ac:dyDescent="0.2">
      <c r="A15" s="127" t="s">
        <v>114</v>
      </c>
      <c r="B15" s="158">
        <v>0</v>
      </c>
      <c r="C15" s="158">
        <v>0</v>
      </c>
      <c r="D15" s="159">
        <v>0</v>
      </c>
    </row>
    <row r="16" spans="1:8" ht="11.25" customHeight="1" x14ac:dyDescent="0.2">
      <c r="A16" s="82" t="s">
        <v>115</v>
      </c>
      <c r="B16" s="158">
        <v>0</v>
      </c>
      <c r="C16" s="158">
        <v>0</v>
      </c>
      <c r="D16" s="159">
        <v>0</v>
      </c>
    </row>
    <row r="17" spans="1:4" ht="6.9" customHeight="1" x14ac:dyDescent="0.2">
      <c r="A17" s="237"/>
      <c r="B17" s="238"/>
      <c r="C17" s="238"/>
      <c r="D17" s="239"/>
    </row>
    <row r="18" spans="1:4" ht="10.199999999999999" x14ac:dyDescent="0.2">
      <c r="A18" s="231" t="s">
        <v>116</v>
      </c>
      <c r="B18" s="233" t="s">
        <v>136</v>
      </c>
      <c r="C18" s="233" t="s">
        <v>137</v>
      </c>
      <c r="D18" s="235" t="s">
        <v>138</v>
      </c>
    </row>
    <row r="19" spans="1:4" ht="10.199999999999999" x14ac:dyDescent="0.2">
      <c r="A19" s="232"/>
      <c r="B19" s="234"/>
      <c r="C19" s="234"/>
      <c r="D19" s="236"/>
    </row>
    <row r="20" spans="1:4" ht="11.25" customHeight="1" x14ac:dyDescent="0.2">
      <c r="A20" s="127" t="s">
        <v>117</v>
      </c>
      <c r="B20" s="160">
        <f>B21+B25</f>
        <v>0</v>
      </c>
      <c r="C20" s="160">
        <f>C21+C25</f>
        <v>0</v>
      </c>
      <c r="D20" s="152">
        <f>D21+D25</f>
        <v>0</v>
      </c>
    </row>
    <row r="21" spans="1:4" ht="11.25" customHeight="1" x14ac:dyDescent="0.2">
      <c r="A21" s="127" t="s">
        <v>118</v>
      </c>
      <c r="B21" s="160">
        <f>SUM(B22:B24)</f>
        <v>0</v>
      </c>
      <c r="C21" s="160">
        <f>SUM(C22:C24)</f>
        <v>0</v>
      </c>
      <c r="D21" s="152">
        <f>SUM(D22:D24)</f>
        <v>0</v>
      </c>
    </row>
    <row r="22" spans="1:4" ht="11.25" customHeight="1" x14ac:dyDescent="0.2">
      <c r="A22" s="127" t="s">
        <v>119</v>
      </c>
      <c r="B22" s="160">
        <v>0</v>
      </c>
      <c r="C22" s="160">
        <v>0</v>
      </c>
      <c r="D22" s="152">
        <v>0</v>
      </c>
    </row>
    <row r="23" spans="1:4" ht="11.25" customHeight="1" x14ac:dyDescent="0.2">
      <c r="A23" s="127" t="s">
        <v>120</v>
      </c>
      <c r="B23" s="160">
        <v>0</v>
      </c>
      <c r="C23" s="160">
        <v>0</v>
      </c>
      <c r="D23" s="152">
        <v>0</v>
      </c>
    </row>
    <row r="24" spans="1:4" ht="11.25" customHeight="1" x14ac:dyDescent="0.2">
      <c r="A24" s="127" t="s">
        <v>121</v>
      </c>
      <c r="B24" s="160">
        <v>0</v>
      </c>
      <c r="C24" s="160">
        <v>0</v>
      </c>
      <c r="D24" s="152">
        <v>0</v>
      </c>
    </row>
    <row r="25" spans="1:4" ht="11.25" customHeight="1" x14ac:dyDescent="0.2">
      <c r="A25" s="127" t="s">
        <v>122</v>
      </c>
      <c r="B25" s="160">
        <f>B26+B27</f>
        <v>0</v>
      </c>
      <c r="C25" s="160">
        <f>C26+C27</f>
        <v>0</v>
      </c>
      <c r="D25" s="152">
        <f>D26+D27</f>
        <v>0</v>
      </c>
    </row>
    <row r="26" spans="1:4" ht="11.25" customHeight="1" x14ac:dyDescent="0.2">
      <c r="A26" s="127" t="s">
        <v>123</v>
      </c>
      <c r="B26" s="160">
        <v>0</v>
      </c>
      <c r="C26" s="160">
        <v>0</v>
      </c>
      <c r="D26" s="152">
        <v>0</v>
      </c>
    </row>
    <row r="27" spans="1:4" ht="11.25" customHeight="1" x14ac:dyDescent="0.2">
      <c r="A27" s="82" t="s">
        <v>124</v>
      </c>
      <c r="B27" s="149">
        <v>0</v>
      </c>
      <c r="C27" s="149">
        <v>0</v>
      </c>
      <c r="D27" s="150">
        <v>0</v>
      </c>
    </row>
    <row r="28" spans="1:4" ht="6.9" customHeight="1" x14ac:dyDescent="0.2">
      <c r="A28" s="128"/>
      <c r="B28" s="129"/>
      <c r="C28" s="129"/>
      <c r="D28" s="130"/>
    </row>
    <row r="29" spans="1:4" ht="20.399999999999999" x14ac:dyDescent="0.2">
      <c r="A29" s="131" t="s">
        <v>125</v>
      </c>
      <c r="B29" s="132" t="s">
        <v>139</v>
      </c>
      <c r="C29" s="132" t="s">
        <v>140</v>
      </c>
      <c r="D29" s="133" t="s">
        <v>141</v>
      </c>
    </row>
    <row r="30" spans="1:4" ht="11.25" customHeight="1" x14ac:dyDescent="0.2">
      <c r="A30" s="134" t="s">
        <v>126</v>
      </c>
      <c r="B30" s="96">
        <f>(B12-B20)+C30</f>
        <v>0</v>
      </c>
      <c r="C30" s="96">
        <f>(C12-C20)+D30</f>
        <v>0</v>
      </c>
      <c r="D30" s="161">
        <f>D12-D20</f>
        <v>0</v>
      </c>
    </row>
    <row r="31" spans="1:4" ht="10.8" thickBot="1" x14ac:dyDescent="0.25">
      <c r="A31" s="178" t="s">
        <v>153</v>
      </c>
      <c r="B31" s="135"/>
      <c r="C31" s="135"/>
      <c r="D31" s="136"/>
    </row>
    <row r="32" spans="1:4" ht="10.199999999999999" x14ac:dyDescent="0.2">
      <c r="A32" s="11"/>
    </row>
    <row r="33" ht="6" customHeight="1" x14ac:dyDescent="0.2"/>
    <row r="34" ht="9.9" customHeight="1" x14ac:dyDescent="0.2"/>
    <row r="35" ht="6" customHeight="1" x14ac:dyDescent="0.2"/>
    <row r="37" ht="6" customHeight="1" x14ac:dyDescent="0.2"/>
    <row r="38" ht="9.9" customHeight="1" x14ac:dyDescent="0.2"/>
    <row r="39" ht="15" customHeight="1" x14ac:dyDescent="0.2"/>
  </sheetData>
  <mergeCells count="18">
    <mergeCell ref="A1:D1"/>
    <mergeCell ref="A10:A11"/>
    <mergeCell ref="B10:B11"/>
    <mergeCell ref="C10:C11"/>
    <mergeCell ref="D10:D11"/>
    <mergeCell ref="A3:D3"/>
    <mergeCell ref="A4:D4"/>
    <mergeCell ref="A5:D5"/>
    <mergeCell ref="A6:D6"/>
    <mergeCell ref="A7:D7"/>
    <mergeCell ref="E7:H7"/>
    <mergeCell ref="A8:D8"/>
    <mergeCell ref="A9:C9"/>
    <mergeCell ref="A18:A19"/>
    <mergeCell ref="B18:B19"/>
    <mergeCell ref="C18:C19"/>
    <mergeCell ref="D18:D19"/>
    <mergeCell ref="A17:D17"/>
  </mergeCells>
  <printOptions horizontalCentered="1" verticalCentered="1"/>
  <pageMargins left="0.19685039370078741" right="0.19685039370078741" top="0.19685039370078741" bottom="0.19685039370078741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zoomScale="130" zoomScaleNormal="130" workbookViewId="0">
      <selection activeCell="H137" sqref="H137"/>
    </sheetView>
  </sheetViews>
  <sheetFormatPr defaultColWidth="4.109375" defaultRowHeight="10.199999999999999" x14ac:dyDescent="0.2"/>
  <cols>
    <col min="1" max="1" width="79" style="1" customWidth="1"/>
    <col min="2" max="2" width="12.109375" style="1" customWidth="1"/>
    <col min="3" max="3" width="11.44140625" style="1" customWidth="1"/>
    <col min="4" max="4" width="17" style="1" customWidth="1"/>
    <col min="5" max="5" width="12.33203125" style="1" bestFit="1" customWidth="1"/>
    <col min="6" max="6" width="10.6640625" style="1" customWidth="1"/>
    <col min="7" max="7" width="4.109375" style="1"/>
    <col min="8" max="8" width="8.109375" style="1" bestFit="1" customWidth="1"/>
    <col min="9" max="16384" width="4.109375" style="1"/>
  </cols>
  <sheetData>
    <row r="1" spans="1:6" x14ac:dyDescent="0.2">
      <c r="A1" s="253" t="s">
        <v>93</v>
      </c>
      <c r="B1" s="253"/>
      <c r="C1" s="253"/>
      <c r="D1" s="253"/>
      <c r="E1" s="253"/>
      <c r="F1" s="253"/>
    </row>
    <row r="2" spans="1:6" ht="11.25" customHeight="1" x14ac:dyDescent="0.2">
      <c r="A2" s="253"/>
      <c r="B2" s="253"/>
      <c r="C2" s="253"/>
      <c r="D2" s="253"/>
      <c r="E2" s="253"/>
      <c r="F2" s="253"/>
    </row>
    <row r="3" spans="1:6" x14ac:dyDescent="0.2">
      <c r="A3" s="223" t="s">
        <v>5</v>
      </c>
      <c r="B3" s="223"/>
      <c r="C3" s="223"/>
      <c r="D3" s="223"/>
      <c r="E3" s="223"/>
      <c r="F3" s="223"/>
    </row>
    <row r="4" spans="1:6" x14ac:dyDescent="0.2">
      <c r="A4" s="201" t="s">
        <v>10</v>
      </c>
      <c r="B4" s="201"/>
      <c r="C4" s="201"/>
      <c r="D4" s="201"/>
      <c r="E4" s="201"/>
      <c r="F4" s="201"/>
    </row>
    <row r="5" spans="1:6" x14ac:dyDescent="0.2">
      <c r="A5" s="201" t="s">
        <v>11</v>
      </c>
      <c r="B5" s="201"/>
      <c r="C5" s="201"/>
      <c r="D5" s="201"/>
      <c r="E5" s="201"/>
      <c r="F5" s="201"/>
    </row>
    <row r="6" spans="1:6" x14ac:dyDescent="0.2">
      <c r="A6" s="253" t="s">
        <v>151</v>
      </c>
      <c r="B6" s="253"/>
      <c r="C6" s="253"/>
      <c r="D6" s="253"/>
      <c r="E6" s="253"/>
      <c r="F6" s="253"/>
    </row>
    <row r="7" spans="1:6" x14ac:dyDescent="0.2">
      <c r="A7" s="253">
        <v>2024</v>
      </c>
      <c r="B7" s="253"/>
      <c r="C7" s="253"/>
      <c r="D7" s="253"/>
      <c r="E7" s="253"/>
      <c r="F7" s="253"/>
    </row>
    <row r="8" spans="1:6" ht="11.25" customHeight="1" x14ac:dyDescent="0.2">
      <c r="A8" s="2"/>
      <c r="B8" s="2"/>
      <c r="C8" s="2"/>
      <c r="D8" s="2"/>
    </row>
    <row r="9" spans="1:6" ht="11.25" customHeight="1" thickBot="1" x14ac:dyDescent="0.25">
      <c r="A9" s="320" t="s">
        <v>82</v>
      </c>
      <c r="B9" s="320"/>
      <c r="C9" s="320"/>
      <c r="D9" s="320"/>
      <c r="E9" s="321">
        <v>1</v>
      </c>
      <c r="F9" s="321"/>
    </row>
    <row r="10" spans="1:6" ht="15" customHeight="1" thickBot="1" x14ac:dyDescent="0.25">
      <c r="A10" s="330" t="s">
        <v>83</v>
      </c>
      <c r="B10" s="331"/>
      <c r="C10" s="331"/>
      <c r="D10" s="331"/>
      <c r="E10" s="331"/>
      <c r="F10" s="332"/>
    </row>
    <row r="11" spans="1:6" s="3" customFormat="1" ht="15" customHeight="1" x14ac:dyDescent="0.3">
      <c r="A11" s="333" t="s">
        <v>76</v>
      </c>
      <c r="B11" s="334"/>
      <c r="C11" s="334"/>
      <c r="D11" s="334"/>
      <c r="E11" s="334"/>
      <c r="F11" s="335"/>
    </row>
    <row r="12" spans="1:6" ht="12.75" customHeight="1" x14ac:dyDescent="0.2">
      <c r="A12" s="60" t="s">
        <v>84</v>
      </c>
      <c r="B12" s="327">
        <v>2022</v>
      </c>
      <c r="C12" s="328"/>
      <c r="D12" s="4">
        <v>2021</v>
      </c>
      <c r="E12" s="289">
        <v>2020</v>
      </c>
      <c r="F12" s="291"/>
    </row>
    <row r="13" spans="1:6" x14ac:dyDescent="0.2">
      <c r="A13" s="73" t="s">
        <v>12</v>
      </c>
      <c r="B13" s="322">
        <f>B14+B18+B22+B26+B27</f>
        <v>30020869.649999999</v>
      </c>
      <c r="C13" s="323"/>
      <c r="D13" s="30">
        <f>D14+D18+D22+D27+D31</f>
        <v>23493377</v>
      </c>
      <c r="E13" s="322">
        <f>E14+E18+E22+E27+E26</f>
        <v>19544586</v>
      </c>
      <c r="F13" s="326"/>
    </row>
    <row r="14" spans="1:6" x14ac:dyDescent="0.2">
      <c r="A14" s="74" t="s">
        <v>85</v>
      </c>
      <c r="B14" s="324">
        <f>SUM(B15:C17)</f>
        <v>8804986.1400000006</v>
      </c>
      <c r="C14" s="325"/>
      <c r="D14" s="97">
        <f>SUM(D15:D17)</f>
        <v>7527775</v>
      </c>
      <c r="E14" s="315">
        <f>SUM(E15:F17)</f>
        <v>6325075</v>
      </c>
      <c r="F14" s="316"/>
    </row>
    <row r="15" spans="1:6" x14ac:dyDescent="0.2">
      <c r="A15" s="62" t="s">
        <v>48</v>
      </c>
      <c r="B15" s="307">
        <f>6984593.92+1697599.83</f>
        <v>8682193.75</v>
      </c>
      <c r="C15" s="319"/>
      <c r="D15" s="98">
        <v>7432923</v>
      </c>
      <c r="E15" s="307">
        <v>6224248</v>
      </c>
      <c r="F15" s="308"/>
    </row>
    <row r="16" spans="1:6" x14ac:dyDescent="0.2">
      <c r="A16" s="62" t="s">
        <v>49</v>
      </c>
      <c r="B16" s="307">
        <f>50237.3+39878.79</f>
        <v>90116.09</v>
      </c>
      <c r="C16" s="319"/>
      <c r="D16" s="98">
        <v>71774</v>
      </c>
      <c r="E16" s="307">
        <v>76420</v>
      </c>
      <c r="F16" s="308"/>
    </row>
    <row r="17" spans="1:6" x14ac:dyDescent="0.2">
      <c r="A17" s="62" t="s">
        <v>50</v>
      </c>
      <c r="B17" s="307">
        <f>19115.41+13560.89</f>
        <v>32676.3</v>
      </c>
      <c r="C17" s="319"/>
      <c r="D17" s="98">
        <v>23078</v>
      </c>
      <c r="E17" s="307">
        <v>24407</v>
      </c>
      <c r="F17" s="308"/>
    </row>
    <row r="18" spans="1:6" x14ac:dyDescent="0.2">
      <c r="A18" s="73" t="s">
        <v>86</v>
      </c>
      <c r="B18" s="315">
        <f>SUM(B19:C21)</f>
        <v>12240699.949999999</v>
      </c>
      <c r="C18" s="318"/>
      <c r="D18" s="97">
        <f>SUM(D19:D21)</f>
        <v>11459319</v>
      </c>
      <c r="E18" s="315">
        <f>SUM(E19:F21)</f>
        <v>6861535</v>
      </c>
      <c r="F18" s="316"/>
    </row>
    <row r="19" spans="1:6" x14ac:dyDescent="0.2">
      <c r="A19" s="62" t="s">
        <v>48</v>
      </c>
      <c r="B19" s="307">
        <v>12240699.949999999</v>
      </c>
      <c r="C19" s="319"/>
      <c r="D19" s="98">
        <v>11459319</v>
      </c>
      <c r="E19" s="307">
        <v>6861535</v>
      </c>
      <c r="F19" s="308"/>
    </row>
    <row r="20" spans="1:6" x14ac:dyDescent="0.2">
      <c r="A20" s="62" t="s">
        <v>49</v>
      </c>
      <c r="B20" s="307">
        <v>0</v>
      </c>
      <c r="C20" s="319"/>
      <c r="D20" s="98">
        <v>0</v>
      </c>
      <c r="E20" s="307">
        <v>0</v>
      </c>
      <c r="F20" s="308"/>
    </row>
    <row r="21" spans="1:6" x14ac:dyDescent="0.2">
      <c r="A21" s="62" t="s">
        <v>50</v>
      </c>
      <c r="B21" s="307">
        <v>0</v>
      </c>
      <c r="C21" s="319"/>
      <c r="D21" s="98">
        <v>0</v>
      </c>
      <c r="E21" s="307">
        <v>0</v>
      </c>
      <c r="F21" s="308"/>
    </row>
    <row r="22" spans="1:6" x14ac:dyDescent="0.2">
      <c r="A22" s="74" t="s">
        <v>6</v>
      </c>
      <c r="B22" s="315">
        <f>SUM(B23:C25)</f>
        <v>1602939.88</v>
      </c>
      <c r="C22" s="318"/>
      <c r="D22" s="97">
        <f>SUM(D23:D25)</f>
        <v>-1561085</v>
      </c>
      <c r="E22" s="315">
        <f>SUM(E23:F25)</f>
        <v>4196143</v>
      </c>
      <c r="F22" s="316"/>
    </row>
    <row r="23" spans="1:6" x14ac:dyDescent="0.2">
      <c r="A23" s="41" t="s">
        <v>15</v>
      </c>
      <c r="B23" s="307">
        <v>0</v>
      </c>
      <c r="C23" s="319"/>
      <c r="D23" s="98">
        <v>0</v>
      </c>
      <c r="E23" s="307">
        <v>0</v>
      </c>
      <c r="F23" s="308"/>
    </row>
    <row r="24" spans="1:6" x14ac:dyDescent="0.2">
      <c r="A24" s="41" t="s">
        <v>16</v>
      </c>
      <c r="B24" s="307">
        <v>1602939.88</v>
      </c>
      <c r="C24" s="319"/>
      <c r="D24" s="98">
        <v>-1561085</v>
      </c>
      <c r="E24" s="307">
        <v>4196143</v>
      </c>
      <c r="F24" s="308"/>
    </row>
    <row r="25" spans="1:6" x14ac:dyDescent="0.2">
      <c r="A25" s="41" t="s">
        <v>17</v>
      </c>
      <c r="B25" s="307">
        <v>0</v>
      </c>
      <c r="C25" s="319"/>
      <c r="D25" s="98">
        <v>0</v>
      </c>
      <c r="E25" s="307">
        <v>0</v>
      </c>
      <c r="F25" s="308"/>
    </row>
    <row r="26" spans="1:6" x14ac:dyDescent="0.2">
      <c r="A26" s="74" t="s">
        <v>18</v>
      </c>
      <c r="B26" s="315">
        <v>0</v>
      </c>
      <c r="C26" s="318"/>
      <c r="D26" s="97">
        <v>0</v>
      </c>
      <c r="E26" s="315">
        <v>0</v>
      </c>
      <c r="F26" s="316"/>
    </row>
    <row r="27" spans="1:6" x14ac:dyDescent="0.2">
      <c r="A27" s="74" t="s">
        <v>7</v>
      </c>
      <c r="B27" s="315">
        <f>SUM(B28:C30)</f>
        <v>7372243.6799999997</v>
      </c>
      <c r="C27" s="318"/>
      <c r="D27" s="97">
        <f>SUM(D28:D30)</f>
        <v>6067368</v>
      </c>
      <c r="E27" s="315">
        <f>SUM(E28:F30)</f>
        <v>2161833</v>
      </c>
      <c r="F27" s="316"/>
    </row>
    <row r="28" spans="1:6" x14ac:dyDescent="0.2">
      <c r="A28" s="41" t="s">
        <v>51</v>
      </c>
      <c r="B28" s="307">
        <v>0</v>
      </c>
      <c r="C28" s="319"/>
      <c r="D28" s="98">
        <v>0</v>
      </c>
      <c r="E28" s="307">
        <v>0</v>
      </c>
      <c r="F28" s="308"/>
    </row>
    <row r="29" spans="1:6" ht="12.75" customHeight="1" x14ac:dyDescent="0.2">
      <c r="A29" s="75" t="s">
        <v>94</v>
      </c>
      <c r="B29" s="307">
        <v>6673923.4100000001</v>
      </c>
      <c r="C29" s="319"/>
      <c r="D29" s="98">
        <v>6065306</v>
      </c>
      <c r="E29" s="307">
        <v>2161833</v>
      </c>
      <c r="F29" s="308"/>
    </row>
    <row r="30" spans="1:6" x14ac:dyDescent="0.2">
      <c r="A30" s="41" t="s">
        <v>19</v>
      </c>
      <c r="B30" s="307">
        <f>4397.81+693922.46</f>
        <v>698320.27</v>
      </c>
      <c r="C30" s="319"/>
      <c r="D30" s="98">
        <v>2062</v>
      </c>
      <c r="E30" s="307">
        <v>0</v>
      </c>
      <c r="F30" s="308"/>
    </row>
    <row r="31" spans="1:6" x14ac:dyDescent="0.2">
      <c r="A31" s="73" t="s">
        <v>20</v>
      </c>
      <c r="B31" s="315">
        <f>SUM(B32:C34)</f>
        <v>0</v>
      </c>
      <c r="C31" s="318"/>
      <c r="D31" s="97">
        <f>SUM(D32:D34)</f>
        <v>0</v>
      </c>
      <c r="E31" s="315">
        <f>SUM(E32:F34)</f>
        <v>0</v>
      </c>
      <c r="F31" s="316"/>
    </row>
    <row r="32" spans="1:6" x14ac:dyDescent="0.2">
      <c r="A32" s="40" t="s">
        <v>21</v>
      </c>
      <c r="B32" s="307">
        <v>0</v>
      </c>
      <c r="C32" s="319"/>
      <c r="D32" s="98">
        <v>0</v>
      </c>
      <c r="E32" s="307">
        <v>0</v>
      </c>
      <c r="F32" s="308"/>
    </row>
    <row r="33" spans="1:8" x14ac:dyDescent="0.2">
      <c r="A33" s="40" t="s">
        <v>22</v>
      </c>
      <c r="B33" s="307">
        <v>0</v>
      </c>
      <c r="C33" s="319"/>
      <c r="D33" s="98">
        <v>0</v>
      </c>
      <c r="E33" s="307">
        <v>0</v>
      </c>
      <c r="F33" s="308"/>
    </row>
    <row r="34" spans="1:8" x14ac:dyDescent="0.2">
      <c r="A34" s="40" t="s">
        <v>8</v>
      </c>
      <c r="B34" s="309">
        <v>0</v>
      </c>
      <c r="C34" s="317"/>
      <c r="D34" s="98">
        <v>0</v>
      </c>
      <c r="E34" s="309">
        <v>0</v>
      </c>
      <c r="F34" s="310"/>
    </row>
    <row r="35" spans="1:8" x14ac:dyDescent="0.2">
      <c r="A35" s="76" t="s">
        <v>87</v>
      </c>
      <c r="B35" s="254">
        <f>B13+B31-B29</f>
        <v>23346946.239999998</v>
      </c>
      <c r="C35" s="312"/>
      <c r="D35" s="31">
        <f>D13+D31-D29</f>
        <v>17428071</v>
      </c>
      <c r="E35" s="313">
        <f>E13+E31-E29</f>
        <v>17382753</v>
      </c>
      <c r="F35" s="314"/>
    </row>
    <row r="36" spans="1:8" ht="6.75" customHeight="1" x14ac:dyDescent="0.2">
      <c r="A36" s="61"/>
      <c r="F36" s="54"/>
    </row>
    <row r="37" spans="1:8" ht="12.75" customHeight="1" x14ac:dyDescent="0.2">
      <c r="A37" s="65" t="s">
        <v>88</v>
      </c>
      <c r="B37" s="327">
        <v>2022</v>
      </c>
      <c r="C37" s="328"/>
      <c r="D37" s="4">
        <v>2021</v>
      </c>
      <c r="E37" s="289">
        <v>2020</v>
      </c>
      <c r="F37" s="291"/>
    </row>
    <row r="38" spans="1:8" x14ac:dyDescent="0.2">
      <c r="A38" s="77" t="s">
        <v>54</v>
      </c>
      <c r="B38" s="304">
        <f>SUM(B39:C40)</f>
        <v>5506261.3900000006</v>
      </c>
      <c r="C38" s="311"/>
      <c r="D38" s="32">
        <f>SUM(D39:D40)</f>
        <v>4322778</v>
      </c>
      <c r="E38" s="304">
        <f>SUM(E39:F40)</f>
        <v>4567676</v>
      </c>
      <c r="F38" s="305"/>
    </row>
    <row r="39" spans="1:8" x14ac:dyDescent="0.2">
      <c r="A39" s="67" t="s">
        <v>23</v>
      </c>
      <c r="B39" s="267">
        <v>4158394.04</v>
      </c>
      <c r="C39" s="268"/>
      <c r="D39" s="33">
        <v>3280977</v>
      </c>
      <c r="E39" s="267">
        <v>3502147</v>
      </c>
      <c r="F39" s="270"/>
    </row>
    <row r="40" spans="1:8" x14ac:dyDescent="0.2">
      <c r="A40" s="67" t="s">
        <v>56</v>
      </c>
      <c r="B40" s="267">
        <f>1228348.49+119518.86</f>
        <v>1347867.35</v>
      </c>
      <c r="C40" s="268"/>
      <c r="D40" s="33">
        <v>1041801</v>
      </c>
      <c r="E40" s="267">
        <v>1065529</v>
      </c>
      <c r="F40" s="270"/>
    </row>
    <row r="41" spans="1:8" x14ac:dyDescent="0.2">
      <c r="A41" s="77" t="s">
        <v>25</v>
      </c>
      <c r="B41" s="302">
        <f>SUM(B42:C43)</f>
        <v>514468.36</v>
      </c>
      <c r="C41" s="303"/>
      <c r="D41" s="155">
        <f>SUM(D42:D43)</f>
        <v>0</v>
      </c>
      <c r="E41" s="302">
        <f>SUM(E42:F43)</f>
        <v>190</v>
      </c>
      <c r="F41" s="306"/>
    </row>
    <row r="42" spans="1:8" x14ac:dyDescent="0.2">
      <c r="A42" s="67" t="s">
        <v>51</v>
      </c>
      <c r="B42" s="267">
        <v>35221.78</v>
      </c>
      <c r="C42" s="268"/>
      <c r="D42" s="33">
        <v>0</v>
      </c>
      <c r="E42" s="267">
        <v>0</v>
      </c>
      <c r="F42" s="270"/>
    </row>
    <row r="43" spans="1:8" x14ac:dyDescent="0.2">
      <c r="A43" s="67" t="s">
        <v>26</v>
      </c>
      <c r="B43" s="267">
        <v>479246.58</v>
      </c>
      <c r="C43" s="268"/>
      <c r="D43" s="33">
        <v>0</v>
      </c>
      <c r="E43" s="258">
        <v>190</v>
      </c>
      <c r="F43" s="260"/>
    </row>
    <row r="44" spans="1:8" x14ac:dyDescent="0.2">
      <c r="A44" s="48" t="s">
        <v>89</v>
      </c>
      <c r="B44" s="336">
        <f>B38+B41</f>
        <v>6020729.7500000009</v>
      </c>
      <c r="C44" s="337"/>
      <c r="D44" s="34">
        <f>D38+D41</f>
        <v>4322778</v>
      </c>
      <c r="E44" s="254">
        <f>E38+E41</f>
        <v>4567866</v>
      </c>
      <c r="F44" s="255"/>
    </row>
    <row r="45" spans="1:8" ht="7.5" customHeight="1" x14ac:dyDescent="0.2">
      <c r="A45" s="68"/>
      <c r="B45" s="6"/>
      <c r="C45" s="7"/>
      <c r="D45" s="7"/>
      <c r="F45" s="54"/>
    </row>
    <row r="46" spans="1:8" ht="15.75" customHeight="1" x14ac:dyDescent="0.2">
      <c r="A46" s="69" t="s">
        <v>95</v>
      </c>
      <c r="B46" s="254">
        <f>B35-B44</f>
        <v>17326216.489999998</v>
      </c>
      <c r="C46" s="338"/>
      <c r="D46" s="35">
        <f>D35-D44</f>
        <v>13105293</v>
      </c>
      <c r="E46" s="339">
        <f>E35-E44</f>
        <v>12814887</v>
      </c>
      <c r="F46" s="291"/>
    </row>
    <row r="47" spans="1:8" ht="8.25" customHeight="1" x14ac:dyDescent="0.2">
      <c r="A47" s="78"/>
      <c r="B47" s="79"/>
      <c r="C47" s="79"/>
      <c r="D47" s="80"/>
      <c r="E47" s="80"/>
      <c r="F47" s="81"/>
    </row>
    <row r="48" spans="1:8" s="10" customFormat="1" ht="12.75" customHeight="1" x14ac:dyDescent="0.2">
      <c r="A48" s="46" t="s">
        <v>27</v>
      </c>
      <c r="B48" s="327">
        <v>2022</v>
      </c>
      <c r="C48" s="328"/>
      <c r="D48" s="4">
        <v>2021</v>
      </c>
      <c r="E48" s="289">
        <v>2020</v>
      </c>
      <c r="F48" s="291"/>
      <c r="G48" s="9"/>
      <c r="H48" s="9"/>
    </row>
    <row r="49" spans="1:8" x14ac:dyDescent="0.2">
      <c r="A49" s="82" t="s">
        <v>28</v>
      </c>
      <c r="B49" s="258">
        <v>0</v>
      </c>
      <c r="C49" s="259"/>
      <c r="D49" s="162">
        <v>0</v>
      </c>
      <c r="E49" s="258">
        <v>0</v>
      </c>
      <c r="F49" s="260"/>
      <c r="G49" s="11"/>
      <c r="H49" s="11"/>
    </row>
    <row r="50" spans="1:8" ht="7.5" customHeight="1" x14ac:dyDescent="0.2">
      <c r="A50" s="78"/>
      <c r="B50" s="79"/>
      <c r="C50" s="80"/>
      <c r="D50" s="83"/>
      <c r="E50" s="83"/>
      <c r="F50" s="84"/>
    </row>
    <row r="51" spans="1:8" x14ac:dyDescent="0.2">
      <c r="A51" s="46" t="s">
        <v>29</v>
      </c>
      <c r="B51" s="327">
        <v>2022</v>
      </c>
      <c r="C51" s="328"/>
      <c r="D51" s="4">
        <v>2021</v>
      </c>
      <c r="E51" s="290">
        <v>2020</v>
      </c>
      <c r="F51" s="291"/>
    </row>
    <row r="52" spans="1:8" ht="12.75" customHeight="1" x14ac:dyDescent="0.2">
      <c r="A52" s="82" t="s">
        <v>28</v>
      </c>
      <c r="B52" s="256">
        <v>15754000</v>
      </c>
      <c r="C52" s="257"/>
      <c r="D52" s="164">
        <v>11681000</v>
      </c>
      <c r="E52" s="256">
        <v>6415500</v>
      </c>
      <c r="F52" s="257"/>
    </row>
    <row r="53" spans="1:8" x14ac:dyDescent="0.2">
      <c r="A53" s="61"/>
      <c r="B53" s="70"/>
      <c r="C53" s="71"/>
      <c r="D53" s="71"/>
      <c r="F53" s="54"/>
    </row>
    <row r="54" spans="1:8" x14ac:dyDescent="0.2">
      <c r="A54" s="46" t="s">
        <v>90</v>
      </c>
      <c r="B54" s="327">
        <v>2022</v>
      </c>
      <c r="C54" s="328"/>
      <c r="D54" s="4">
        <v>2021</v>
      </c>
      <c r="E54" s="290">
        <v>2020</v>
      </c>
      <c r="F54" s="291"/>
    </row>
    <row r="55" spans="1:8" x14ac:dyDescent="0.2">
      <c r="A55" s="52" t="s">
        <v>30</v>
      </c>
      <c r="B55" s="272">
        <v>0</v>
      </c>
      <c r="C55" s="273"/>
      <c r="D55" s="156">
        <v>0</v>
      </c>
      <c r="E55" s="272">
        <v>0</v>
      </c>
      <c r="F55" s="274"/>
    </row>
    <row r="56" spans="1:8" x14ac:dyDescent="0.2">
      <c r="A56" s="85" t="s">
        <v>31</v>
      </c>
      <c r="B56" s="282">
        <v>0</v>
      </c>
      <c r="C56" s="296"/>
      <c r="D56" s="158">
        <v>0</v>
      </c>
      <c r="E56" s="282">
        <v>0</v>
      </c>
      <c r="F56" s="283"/>
    </row>
    <row r="57" spans="1:8" x14ac:dyDescent="0.2">
      <c r="A57" s="61" t="s">
        <v>32</v>
      </c>
      <c r="B57" s="282">
        <f>38423.26+47049.03+194690.17</f>
        <v>280162.46000000002</v>
      </c>
      <c r="C57" s="296"/>
      <c r="D57" s="158">
        <v>0</v>
      </c>
      <c r="E57" s="282">
        <v>0</v>
      </c>
      <c r="F57" s="283"/>
    </row>
    <row r="58" spans="1:8" ht="12.75" customHeight="1" x14ac:dyDescent="0.2">
      <c r="A58" s="86" t="s">
        <v>33</v>
      </c>
      <c r="B58" s="297">
        <v>0</v>
      </c>
      <c r="C58" s="298"/>
      <c r="D58" s="91">
        <v>0</v>
      </c>
      <c r="E58" s="297">
        <v>0</v>
      </c>
      <c r="F58" s="329"/>
    </row>
    <row r="59" spans="1:8" x14ac:dyDescent="0.2">
      <c r="A59" s="87"/>
      <c r="B59" s="14"/>
      <c r="C59" s="14"/>
      <c r="D59" s="14"/>
      <c r="F59" s="54"/>
    </row>
    <row r="60" spans="1:8" x14ac:dyDescent="0.2">
      <c r="A60" s="57" t="s">
        <v>91</v>
      </c>
      <c r="B60" s="299">
        <v>2022</v>
      </c>
      <c r="C60" s="300"/>
      <c r="D60" s="15">
        <v>2021</v>
      </c>
      <c r="E60" s="299">
        <v>2020</v>
      </c>
      <c r="F60" s="245"/>
    </row>
    <row r="61" spans="1:8" x14ac:dyDescent="0.2">
      <c r="A61" s="58" t="s">
        <v>34</v>
      </c>
      <c r="B61" s="261">
        <v>0</v>
      </c>
      <c r="C61" s="262"/>
      <c r="D61" s="36">
        <v>0</v>
      </c>
      <c r="E61" s="272">
        <v>3363137</v>
      </c>
      <c r="F61" s="274"/>
    </row>
    <row r="62" spans="1:8" x14ac:dyDescent="0.2">
      <c r="A62" s="47" t="s">
        <v>35</v>
      </c>
      <c r="B62" s="282">
        <v>149026369.78999999</v>
      </c>
      <c r="C62" s="296"/>
      <c r="D62" s="93">
        <v>118661142</v>
      </c>
      <c r="E62" s="282">
        <v>96309510</v>
      </c>
      <c r="F62" s="283"/>
    </row>
    <row r="63" spans="1:8" ht="10.8" thickBot="1" x14ac:dyDescent="0.25">
      <c r="A63" s="59" t="s">
        <v>142</v>
      </c>
      <c r="B63" s="249">
        <v>0</v>
      </c>
      <c r="C63" s="250"/>
      <c r="D63" s="88">
        <v>0</v>
      </c>
      <c r="E63" s="284">
        <v>0</v>
      </c>
      <c r="F63" s="285"/>
    </row>
    <row r="64" spans="1:8" ht="9" customHeight="1" thickBot="1" x14ac:dyDescent="0.25">
      <c r="A64" s="16"/>
      <c r="B64" s="17"/>
    </row>
    <row r="65" spans="1:6" ht="15" customHeight="1" x14ac:dyDescent="0.2">
      <c r="A65" s="340" t="s">
        <v>127</v>
      </c>
      <c r="B65" s="341"/>
      <c r="C65" s="341"/>
      <c r="D65" s="341"/>
      <c r="E65" s="341"/>
      <c r="F65" s="342"/>
    </row>
    <row r="66" spans="1:6" ht="12.75" customHeight="1" x14ac:dyDescent="0.2">
      <c r="A66" s="60" t="s">
        <v>47</v>
      </c>
      <c r="B66" s="289">
        <v>2022</v>
      </c>
      <c r="C66" s="290"/>
      <c r="D66" s="5">
        <v>2021</v>
      </c>
      <c r="E66" s="289">
        <v>2020</v>
      </c>
      <c r="F66" s="291"/>
    </row>
    <row r="67" spans="1:6" x14ac:dyDescent="0.2">
      <c r="A67" s="61" t="s">
        <v>36</v>
      </c>
      <c r="B67" s="263">
        <v>0</v>
      </c>
      <c r="C67" s="271"/>
      <c r="D67" s="94">
        <v>0</v>
      </c>
      <c r="E67" s="263">
        <v>0</v>
      </c>
      <c r="F67" s="264"/>
    </row>
    <row r="68" spans="1:6" x14ac:dyDescent="0.2">
      <c r="A68" s="40" t="s">
        <v>13</v>
      </c>
      <c r="B68" s="277">
        <v>0</v>
      </c>
      <c r="C68" s="278"/>
      <c r="D68" s="92">
        <v>0</v>
      </c>
      <c r="E68" s="277">
        <v>0</v>
      </c>
      <c r="F68" s="301"/>
    </row>
    <row r="69" spans="1:6" ht="12.75" customHeight="1" x14ac:dyDescent="0.2">
      <c r="A69" s="62" t="s">
        <v>48</v>
      </c>
      <c r="B69" s="263">
        <v>0</v>
      </c>
      <c r="C69" s="271"/>
      <c r="D69" s="92">
        <v>0</v>
      </c>
      <c r="E69" s="263">
        <v>0</v>
      </c>
      <c r="F69" s="264"/>
    </row>
    <row r="70" spans="1:6" x14ac:dyDescent="0.2">
      <c r="A70" s="62" t="s">
        <v>49</v>
      </c>
      <c r="B70" s="263">
        <v>0</v>
      </c>
      <c r="C70" s="271"/>
      <c r="D70" s="92">
        <v>0</v>
      </c>
      <c r="E70" s="263">
        <v>0</v>
      </c>
      <c r="F70" s="264"/>
    </row>
    <row r="71" spans="1:6" x14ac:dyDescent="0.2">
      <c r="A71" s="62" t="s">
        <v>50</v>
      </c>
      <c r="B71" s="263">
        <v>0</v>
      </c>
      <c r="C71" s="271"/>
      <c r="D71" s="92">
        <v>0</v>
      </c>
      <c r="E71" s="263">
        <v>0</v>
      </c>
      <c r="F71" s="264"/>
    </row>
    <row r="72" spans="1:6" x14ac:dyDescent="0.2">
      <c r="A72" s="40" t="s">
        <v>14</v>
      </c>
      <c r="B72" s="263">
        <v>0</v>
      </c>
      <c r="C72" s="271"/>
      <c r="D72" s="92">
        <v>0</v>
      </c>
      <c r="E72" s="263">
        <v>0</v>
      </c>
      <c r="F72" s="264"/>
    </row>
    <row r="73" spans="1:6" x14ac:dyDescent="0.2">
      <c r="A73" s="62" t="s">
        <v>48</v>
      </c>
      <c r="B73" s="263">
        <v>0</v>
      </c>
      <c r="C73" s="271"/>
      <c r="D73" s="92">
        <v>0</v>
      </c>
      <c r="E73" s="263">
        <v>0</v>
      </c>
      <c r="F73" s="264"/>
    </row>
    <row r="74" spans="1:6" x14ac:dyDescent="0.2">
      <c r="A74" s="62" t="s">
        <v>49</v>
      </c>
      <c r="B74" s="263">
        <v>0</v>
      </c>
      <c r="C74" s="271"/>
      <c r="D74" s="92">
        <v>0</v>
      </c>
      <c r="E74" s="263">
        <v>0</v>
      </c>
      <c r="F74" s="264"/>
    </row>
    <row r="75" spans="1:6" x14ac:dyDescent="0.2">
      <c r="A75" s="62" t="s">
        <v>50</v>
      </c>
      <c r="B75" s="263">
        <v>0</v>
      </c>
      <c r="C75" s="271"/>
      <c r="D75" s="92">
        <v>0</v>
      </c>
      <c r="E75" s="263">
        <v>0</v>
      </c>
      <c r="F75" s="264"/>
    </row>
    <row r="76" spans="1:6" x14ac:dyDescent="0.2">
      <c r="A76" s="40" t="s">
        <v>6</v>
      </c>
      <c r="B76" s="263">
        <v>0</v>
      </c>
      <c r="C76" s="271"/>
      <c r="D76" s="92">
        <v>0</v>
      </c>
      <c r="E76" s="263">
        <v>0</v>
      </c>
      <c r="F76" s="264"/>
    </row>
    <row r="77" spans="1:6" x14ac:dyDescent="0.2">
      <c r="A77" s="41" t="s">
        <v>15</v>
      </c>
      <c r="B77" s="263">
        <v>0</v>
      </c>
      <c r="C77" s="271"/>
      <c r="D77" s="92">
        <v>0</v>
      </c>
      <c r="E77" s="263">
        <v>0</v>
      </c>
      <c r="F77" s="264"/>
    </row>
    <row r="78" spans="1:6" x14ac:dyDescent="0.2">
      <c r="A78" s="41" t="s">
        <v>16</v>
      </c>
      <c r="B78" s="263">
        <v>0</v>
      </c>
      <c r="C78" s="271"/>
      <c r="D78" s="92">
        <v>0</v>
      </c>
      <c r="E78" s="263">
        <v>0</v>
      </c>
      <c r="F78" s="264"/>
    </row>
    <row r="79" spans="1:6" x14ac:dyDescent="0.2">
      <c r="A79" s="41" t="s">
        <v>17</v>
      </c>
      <c r="B79" s="263">
        <v>0</v>
      </c>
      <c r="C79" s="271"/>
      <c r="D79" s="92">
        <v>0</v>
      </c>
      <c r="E79" s="263">
        <v>0</v>
      </c>
      <c r="F79" s="264"/>
    </row>
    <row r="80" spans="1:6" x14ac:dyDescent="0.2">
      <c r="A80" s="40" t="s">
        <v>18</v>
      </c>
      <c r="B80" s="263">
        <v>0</v>
      </c>
      <c r="C80" s="271"/>
      <c r="D80" s="92">
        <v>0</v>
      </c>
      <c r="E80" s="263">
        <v>0</v>
      </c>
      <c r="F80" s="264"/>
    </row>
    <row r="81" spans="1:6" x14ac:dyDescent="0.2">
      <c r="A81" s="40" t="s">
        <v>7</v>
      </c>
      <c r="B81" s="263">
        <v>0</v>
      </c>
      <c r="C81" s="271"/>
      <c r="D81" s="92">
        <v>0</v>
      </c>
      <c r="E81" s="263">
        <v>0</v>
      </c>
      <c r="F81" s="264"/>
    </row>
    <row r="82" spans="1:6" x14ac:dyDescent="0.2">
      <c r="A82" s="41" t="s">
        <v>92</v>
      </c>
      <c r="B82" s="263">
        <v>0</v>
      </c>
      <c r="C82" s="271"/>
      <c r="D82" s="92">
        <v>0</v>
      </c>
      <c r="E82" s="263">
        <v>0</v>
      </c>
      <c r="F82" s="264"/>
    </row>
    <row r="83" spans="1:6" x14ac:dyDescent="0.2">
      <c r="A83" s="41" t="s">
        <v>19</v>
      </c>
      <c r="B83" s="263">
        <v>0</v>
      </c>
      <c r="C83" s="271"/>
      <c r="D83" s="92">
        <v>0</v>
      </c>
      <c r="E83" s="263">
        <v>0</v>
      </c>
      <c r="F83" s="264"/>
    </row>
    <row r="84" spans="1:6" ht="12.75" customHeight="1" x14ac:dyDescent="0.2">
      <c r="A84" s="61" t="s">
        <v>37</v>
      </c>
      <c r="B84" s="263">
        <v>0</v>
      </c>
      <c r="C84" s="271"/>
      <c r="D84" s="92">
        <v>0</v>
      </c>
      <c r="E84" s="263">
        <v>0</v>
      </c>
      <c r="F84" s="264"/>
    </row>
    <row r="85" spans="1:6" ht="12.75" customHeight="1" x14ac:dyDescent="0.2">
      <c r="A85" s="40" t="s">
        <v>21</v>
      </c>
      <c r="B85" s="263">
        <v>0</v>
      </c>
      <c r="C85" s="271"/>
      <c r="D85" s="92">
        <v>0</v>
      </c>
      <c r="E85" s="263">
        <v>0</v>
      </c>
      <c r="F85" s="264"/>
    </row>
    <row r="86" spans="1:6" x14ac:dyDescent="0.2">
      <c r="A86" s="40" t="s">
        <v>22</v>
      </c>
      <c r="B86" s="263">
        <v>0</v>
      </c>
      <c r="C86" s="271"/>
      <c r="D86" s="92">
        <v>0</v>
      </c>
      <c r="E86" s="263">
        <v>0</v>
      </c>
      <c r="F86" s="264"/>
    </row>
    <row r="87" spans="1:6" ht="12.75" customHeight="1" x14ac:dyDescent="0.2">
      <c r="A87" s="40" t="s">
        <v>8</v>
      </c>
      <c r="B87" s="263">
        <v>0</v>
      </c>
      <c r="C87" s="271"/>
      <c r="D87" s="92">
        <v>0</v>
      </c>
      <c r="E87" s="263">
        <v>0</v>
      </c>
      <c r="F87" s="264"/>
    </row>
    <row r="88" spans="1:6" ht="12.75" customHeight="1" x14ac:dyDescent="0.2">
      <c r="A88" s="63" t="s">
        <v>52</v>
      </c>
      <c r="B88" s="18"/>
      <c r="C88" s="19"/>
      <c r="D88" s="20"/>
      <c r="E88" s="19"/>
      <c r="F88" s="64"/>
    </row>
    <row r="89" spans="1:6" ht="8.25" customHeight="1" x14ac:dyDescent="0.2">
      <c r="A89" s="61"/>
      <c r="F89" s="54"/>
    </row>
    <row r="90" spans="1:6" ht="11.25" customHeight="1" x14ac:dyDescent="0.2">
      <c r="A90" s="65" t="s">
        <v>53</v>
      </c>
      <c r="B90" s="289">
        <v>2022</v>
      </c>
      <c r="C90" s="290"/>
      <c r="D90" s="5">
        <v>2021</v>
      </c>
      <c r="E90" s="289">
        <v>2020</v>
      </c>
      <c r="F90" s="291"/>
    </row>
    <row r="91" spans="1:6" ht="11.25" customHeight="1" x14ac:dyDescent="0.2">
      <c r="A91" s="66" t="s">
        <v>54</v>
      </c>
      <c r="B91" s="265">
        <v>0</v>
      </c>
      <c r="C91" s="266"/>
      <c r="D91" s="33">
        <v>0</v>
      </c>
      <c r="E91" s="265">
        <v>0</v>
      </c>
      <c r="F91" s="269"/>
    </row>
    <row r="92" spans="1:6" ht="11.25" customHeight="1" x14ac:dyDescent="0.2">
      <c r="A92" s="67" t="s">
        <v>55</v>
      </c>
      <c r="B92" s="267">
        <v>0</v>
      </c>
      <c r="C92" s="268"/>
      <c r="D92" s="33">
        <v>0</v>
      </c>
      <c r="E92" s="267">
        <v>0</v>
      </c>
      <c r="F92" s="270"/>
    </row>
    <row r="93" spans="1:6" ht="11.25" customHeight="1" x14ac:dyDescent="0.2">
      <c r="A93" s="67" t="s">
        <v>56</v>
      </c>
      <c r="B93" s="267">
        <v>0</v>
      </c>
      <c r="C93" s="268"/>
      <c r="D93" s="33">
        <v>0</v>
      </c>
      <c r="E93" s="267">
        <v>0</v>
      </c>
      <c r="F93" s="270"/>
    </row>
    <row r="94" spans="1:6" ht="11.25" customHeight="1" x14ac:dyDescent="0.2">
      <c r="A94" s="66" t="s">
        <v>25</v>
      </c>
      <c r="B94" s="267">
        <v>0</v>
      </c>
      <c r="C94" s="268"/>
      <c r="D94" s="33">
        <v>0</v>
      </c>
      <c r="E94" s="267">
        <v>0</v>
      </c>
      <c r="F94" s="270"/>
    </row>
    <row r="95" spans="1:6" ht="11.25" customHeight="1" x14ac:dyDescent="0.2">
      <c r="A95" s="67" t="s">
        <v>51</v>
      </c>
      <c r="B95" s="267">
        <v>0</v>
      </c>
      <c r="C95" s="268"/>
      <c r="D95" s="33">
        <v>0</v>
      </c>
      <c r="E95" s="267">
        <v>0</v>
      </c>
      <c r="F95" s="270"/>
    </row>
    <row r="96" spans="1:6" ht="11.25" customHeight="1" x14ac:dyDescent="0.2">
      <c r="A96" s="67" t="s">
        <v>26</v>
      </c>
      <c r="B96" s="267">
        <v>0</v>
      </c>
      <c r="C96" s="268"/>
      <c r="D96" s="33">
        <v>0</v>
      </c>
      <c r="E96" s="267">
        <v>0</v>
      </c>
      <c r="F96" s="270"/>
    </row>
    <row r="97" spans="1:11" ht="11.25" customHeight="1" x14ac:dyDescent="0.2">
      <c r="A97" s="48" t="s">
        <v>57</v>
      </c>
      <c r="B97" s="292"/>
      <c r="C97" s="293"/>
      <c r="D97" s="21"/>
      <c r="E97" s="254"/>
      <c r="F97" s="255"/>
    </row>
    <row r="98" spans="1:11" ht="11.25" customHeight="1" x14ac:dyDescent="0.2">
      <c r="A98" s="68"/>
      <c r="B98" s="6"/>
      <c r="C98" s="7"/>
      <c r="D98" s="7"/>
      <c r="F98" s="54"/>
    </row>
    <row r="99" spans="1:11" ht="12.75" customHeight="1" x14ac:dyDescent="0.2">
      <c r="A99" s="69" t="s">
        <v>96</v>
      </c>
      <c r="B99" s="343"/>
      <c r="C99" s="344"/>
      <c r="D99" s="8"/>
      <c r="E99" s="345"/>
      <c r="F99" s="346"/>
    </row>
    <row r="100" spans="1:11" ht="11.25" customHeight="1" x14ac:dyDescent="0.2">
      <c r="A100" s="61"/>
      <c r="B100" s="70"/>
      <c r="C100" s="71"/>
      <c r="D100" s="71"/>
      <c r="F100" s="54"/>
    </row>
    <row r="101" spans="1:11" ht="11.25" customHeight="1" x14ac:dyDescent="0.2">
      <c r="A101" s="46" t="s">
        <v>58</v>
      </c>
      <c r="B101" s="289">
        <v>2022</v>
      </c>
      <c r="C101" s="290"/>
      <c r="D101" s="5">
        <v>2021</v>
      </c>
      <c r="E101" s="289">
        <v>2020</v>
      </c>
      <c r="F101" s="291"/>
    </row>
    <row r="102" spans="1:11" ht="11.25" customHeight="1" x14ac:dyDescent="0.2">
      <c r="A102" s="52" t="s">
        <v>38</v>
      </c>
      <c r="B102" s="272">
        <v>0</v>
      </c>
      <c r="C102" s="273"/>
      <c r="D102" s="151">
        <v>0</v>
      </c>
      <c r="E102" s="272">
        <v>0</v>
      </c>
      <c r="F102" s="274"/>
    </row>
    <row r="103" spans="1:11" ht="11.25" customHeight="1" x14ac:dyDescent="0.2">
      <c r="A103" s="72" t="s">
        <v>39</v>
      </c>
      <c r="B103" s="297">
        <v>0</v>
      </c>
      <c r="C103" s="298"/>
      <c r="D103" s="96">
        <v>0</v>
      </c>
      <c r="E103" s="297">
        <v>0</v>
      </c>
      <c r="F103" s="329"/>
    </row>
    <row r="104" spans="1:11" ht="11.25" customHeight="1" x14ac:dyDescent="0.2">
      <c r="A104" s="52"/>
      <c r="B104" s="14"/>
      <c r="C104" s="13"/>
      <c r="D104" s="13"/>
      <c r="E104" s="13"/>
      <c r="F104" s="54"/>
    </row>
    <row r="105" spans="1:11" ht="11.25" customHeight="1" x14ac:dyDescent="0.2">
      <c r="A105" s="57" t="s">
        <v>59</v>
      </c>
      <c r="B105" s="289">
        <v>2022</v>
      </c>
      <c r="C105" s="290"/>
      <c r="D105" s="5">
        <v>2021</v>
      </c>
      <c r="E105" s="289">
        <v>2020</v>
      </c>
      <c r="F105" s="291"/>
    </row>
    <row r="106" spans="1:11" ht="11.25" customHeight="1" x14ac:dyDescent="0.2">
      <c r="A106" s="58" t="s">
        <v>34</v>
      </c>
      <c r="B106" s="261">
        <v>0</v>
      </c>
      <c r="C106" s="262"/>
      <c r="D106" s="36">
        <v>0</v>
      </c>
      <c r="E106" s="272">
        <v>0</v>
      </c>
      <c r="F106" s="274"/>
    </row>
    <row r="107" spans="1:11" ht="11.25" customHeight="1" x14ac:dyDescent="0.2">
      <c r="A107" s="47" t="s">
        <v>35</v>
      </c>
      <c r="B107" s="277">
        <v>0</v>
      </c>
      <c r="C107" s="278"/>
      <c r="D107" s="37">
        <v>0</v>
      </c>
      <c r="E107" s="282">
        <v>0</v>
      </c>
      <c r="F107" s="283"/>
    </row>
    <row r="108" spans="1:11" ht="11.25" customHeight="1" thickBot="1" x14ac:dyDescent="0.25">
      <c r="A108" s="59" t="s">
        <v>60</v>
      </c>
      <c r="B108" s="249">
        <v>0</v>
      </c>
      <c r="C108" s="250"/>
      <c r="D108" s="88">
        <v>0</v>
      </c>
      <c r="E108" s="284">
        <v>0</v>
      </c>
      <c r="F108" s="285"/>
    </row>
    <row r="109" spans="1:11" ht="11.25" customHeight="1" thickBot="1" x14ac:dyDescent="0.25">
      <c r="A109" s="12"/>
      <c r="B109" s="14"/>
      <c r="C109" s="13"/>
      <c r="D109" s="13"/>
      <c r="E109" s="13"/>
    </row>
    <row r="110" spans="1:11" ht="15.75" customHeight="1" thickBot="1" x14ac:dyDescent="0.25">
      <c r="A110" s="286" t="s">
        <v>128</v>
      </c>
      <c r="B110" s="287"/>
      <c r="C110" s="287"/>
      <c r="D110" s="287"/>
      <c r="E110" s="287"/>
      <c r="F110" s="288"/>
      <c r="G110" s="22"/>
      <c r="H110" s="22"/>
      <c r="I110" s="22"/>
      <c r="J110" s="22"/>
      <c r="K110" s="22"/>
    </row>
    <row r="111" spans="1:11" ht="11.25" customHeight="1" x14ac:dyDescent="0.2">
      <c r="A111" s="46" t="s">
        <v>40</v>
      </c>
      <c r="B111" s="289">
        <v>2022</v>
      </c>
      <c r="C111" s="290"/>
      <c r="D111" s="5">
        <v>2021</v>
      </c>
      <c r="E111" s="289">
        <v>2020</v>
      </c>
      <c r="F111" s="291"/>
    </row>
    <row r="112" spans="1:11" ht="12.75" customHeight="1" x14ac:dyDescent="0.2">
      <c r="A112" s="52" t="s">
        <v>61</v>
      </c>
      <c r="B112" s="251">
        <v>0</v>
      </c>
      <c r="C112" s="281"/>
      <c r="D112" s="151">
        <v>0</v>
      </c>
      <c r="E112" s="251">
        <v>0</v>
      </c>
      <c r="F112" s="252"/>
    </row>
    <row r="113" spans="1:6" ht="12" customHeight="1" x14ac:dyDescent="0.2">
      <c r="A113" s="48" t="s">
        <v>62</v>
      </c>
      <c r="B113" s="292"/>
      <c r="C113" s="293"/>
      <c r="D113" s="21"/>
      <c r="E113" s="254"/>
      <c r="F113" s="255"/>
    </row>
    <row r="114" spans="1:6" ht="11.25" customHeight="1" x14ac:dyDescent="0.2">
      <c r="A114" s="52"/>
      <c r="B114" s="14"/>
      <c r="C114" s="13"/>
      <c r="D114" s="13"/>
      <c r="E114" s="13"/>
      <c r="F114" s="54"/>
    </row>
    <row r="115" spans="1:6" ht="11.25" customHeight="1" x14ac:dyDescent="0.2">
      <c r="A115" s="46" t="s">
        <v>41</v>
      </c>
      <c r="B115" s="289">
        <v>2022</v>
      </c>
      <c r="C115" s="290"/>
      <c r="D115" s="5">
        <v>2021</v>
      </c>
      <c r="E115" s="289">
        <v>2020</v>
      </c>
      <c r="F115" s="291"/>
    </row>
    <row r="116" spans="1:6" ht="11.25" customHeight="1" x14ac:dyDescent="0.2">
      <c r="A116" s="51" t="s">
        <v>63</v>
      </c>
      <c r="B116" s="279">
        <f>B117+B118</f>
        <v>1235991.8</v>
      </c>
      <c r="C116" s="280"/>
      <c r="D116" s="173">
        <f>D117+D118+D119</f>
        <v>1007600.0800000001</v>
      </c>
      <c r="E116" s="279">
        <f>E117+E118+E119</f>
        <v>1288286.2</v>
      </c>
      <c r="F116" s="347"/>
    </row>
    <row r="117" spans="1:6" ht="11.25" customHeight="1" x14ac:dyDescent="0.2">
      <c r="A117" s="55" t="s">
        <v>64</v>
      </c>
      <c r="B117" s="267">
        <v>826528.66</v>
      </c>
      <c r="C117" s="268"/>
      <c r="D117" s="33">
        <v>773993.31</v>
      </c>
      <c r="E117" s="267">
        <v>1287427.2</v>
      </c>
      <c r="F117" s="270"/>
    </row>
    <row r="118" spans="1:6" ht="11.25" customHeight="1" x14ac:dyDescent="0.2">
      <c r="A118" s="55" t="s">
        <v>65</v>
      </c>
      <c r="B118" s="267">
        <v>409463.14</v>
      </c>
      <c r="C118" s="268"/>
      <c r="D118" s="33">
        <v>233606.77</v>
      </c>
      <c r="E118" s="267">
        <v>859</v>
      </c>
      <c r="F118" s="270"/>
    </row>
    <row r="119" spans="1:6" ht="11.25" customHeight="1" x14ac:dyDescent="0.2">
      <c r="A119" s="52" t="s">
        <v>66</v>
      </c>
      <c r="B119" s="267">
        <v>315</v>
      </c>
      <c r="C119" s="268"/>
      <c r="D119" s="104">
        <v>0</v>
      </c>
      <c r="E119" s="267">
        <v>0</v>
      </c>
      <c r="F119" s="270"/>
    </row>
    <row r="120" spans="1:6" ht="11.25" customHeight="1" x14ac:dyDescent="0.2">
      <c r="A120" s="48" t="s">
        <v>67</v>
      </c>
      <c r="B120" s="294"/>
      <c r="C120" s="295"/>
      <c r="D120" s="38"/>
      <c r="E120" s="348"/>
      <c r="F120" s="349"/>
    </row>
    <row r="121" spans="1:6" ht="11.25" customHeight="1" x14ac:dyDescent="0.2">
      <c r="A121" s="52"/>
      <c r="B121" s="14"/>
      <c r="C121" s="13"/>
      <c r="D121" s="13"/>
      <c r="E121" s="13"/>
      <c r="F121" s="54"/>
    </row>
    <row r="122" spans="1:6" ht="14.25" customHeight="1" x14ac:dyDescent="0.2">
      <c r="A122" s="56" t="s">
        <v>97</v>
      </c>
      <c r="B122" s="336"/>
      <c r="C122" s="337"/>
      <c r="D122" s="38"/>
      <c r="E122" s="254"/>
      <c r="F122" s="255"/>
    </row>
    <row r="123" spans="1:6" ht="14.25" customHeight="1" x14ac:dyDescent="0.2">
      <c r="A123" s="49"/>
      <c r="B123" s="24"/>
      <c r="C123" s="24"/>
      <c r="D123" s="25"/>
      <c r="E123" s="26"/>
      <c r="F123" s="50"/>
    </row>
    <row r="124" spans="1:6" ht="14.25" customHeight="1" x14ac:dyDescent="0.2">
      <c r="A124" s="57" t="s">
        <v>68</v>
      </c>
      <c r="B124" s="289">
        <v>2022</v>
      </c>
      <c r="C124" s="290"/>
      <c r="D124" s="5">
        <v>2021</v>
      </c>
      <c r="E124" s="289">
        <v>2020</v>
      </c>
      <c r="F124" s="291"/>
    </row>
    <row r="125" spans="1:6" ht="12" customHeight="1" x14ac:dyDescent="0.2">
      <c r="A125" s="58" t="s">
        <v>34</v>
      </c>
      <c r="B125" s="261">
        <v>0</v>
      </c>
      <c r="C125" s="262"/>
      <c r="D125" s="36">
        <v>0</v>
      </c>
      <c r="E125" s="272">
        <v>0</v>
      </c>
      <c r="F125" s="274"/>
    </row>
    <row r="126" spans="1:6" ht="12" customHeight="1" x14ac:dyDescent="0.2">
      <c r="A126" s="47" t="s">
        <v>35</v>
      </c>
      <c r="B126" s="277">
        <v>0</v>
      </c>
      <c r="C126" s="278"/>
      <c r="D126" s="37">
        <v>0</v>
      </c>
      <c r="E126" s="282">
        <v>0</v>
      </c>
      <c r="F126" s="283"/>
    </row>
    <row r="127" spans="1:6" ht="12" customHeight="1" thickBot="1" x14ac:dyDescent="0.25">
      <c r="A127" s="59" t="s">
        <v>60</v>
      </c>
      <c r="B127" s="249">
        <v>0</v>
      </c>
      <c r="C127" s="250"/>
      <c r="D127" s="88">
        <v>0</v>
      </c>
      <c r="E127" s="284">
        <v>0</v>
      </c>
      <c r="F127" s="285"/>
    </row>
    <row r="128" spans="1:6" ht="11.25" customHeight="1" thickBot="1" x14ac:dyDescent="0.25">
      <c r="A128" s="107"/>
      <c r="B128" s="108"/>
      <c r="C128" s="108"/>
      <c r="D128" s="109"/>
      <c r="E128" s="110"/>
      <c r="F128" s="110"/>
    </row>
    <row r="129" spans="1:11" ht="15" customHeight="1" thickBot="1" x14ac:dyDescent="0.25">
      <c r="A129" s="286" t="s">
        <v>69</v>
      </c>
      <c r="B129" s="287"/>
      <c r="C129" s="287"/>
      <c r="D129" s="287"/>
      <c r="E129" s="287"/>
      <c r="F129" s="288"/>
      <c r="G129" s="22"/>
      <c r="H129" s="22"/>
      <c r="I129" s="22"/>
      <c r="J129" s="22"/>
      <c r="K129" s="22"/>
    </row>
    <row r="130" spans="1:11" ht="12" customHeight="1" x14ac:dyDescent="0.2">
      <c r="A130" s="46" t="s">
        <v>70</v>
      </c>
      <c r="B130" s="289">
        <v>2022</v>
      </c>
      <c r="C130" s="290"/>
      <c r="D130" s="5">
        <v>2021</v>
      </c>
      <c r="E130" s="289">
        <v>2020</v>
      </c>
      <c r="F130" s="291"/>
    </row>
    <row r="131" spans="1:11" ht="11.25" customHeight="1" x14ac:dyDescent="0.2">
      <c r="A131" s="47" t="s">
        <v>71</v>
      </c>
      <c r="B131" s="272">
        <f>367707.9+61625.27</f>
        <v>429333.17000000004</v>
      </c>
      <c r="C131" s="273"/>
      <c r="D131" s="103">
        <v>304211</v>
      </c>
      <c r="E131" s="272">
        <v>345279</v>
      </c>
      <c r="F131" s="274"/>
    </row>
    <row r="132" spans="1:11" ht="11.25" customHeight="1" x14ac:dyDescent="0.2">
      <c r="A132" s="47" t="s">
        <v>72</v>
      </c>
      <c r="B132" s="258">
        <f>8461457.01-B131</f>
        <v>8032123.8399999999</v>
      </c>
      <c r="C132" s="259"/>
      <c r="D132" s="99">
        <f>7186624.48-D131</f>
        <v>6882413.4800000004</v>
      </c>
      <c r="E132" s="275">
        <f>8494747.65-E131</f>
        <v>8149468.6500000004</v>
      </c>
      <c r="F132" s="276"/>
    </row>
    <row r="133" spans="1:11" ht="11.25" customHeight="1" x14ac:dyDescent="0.2">
      <c r="A133" s="48" t="s">
        <v>73</v>
      </c>
      <c r="B133" s="294">
        <f>SUM(B131:C132)</f>
        <v>8461457.0099999998</v>
      </c>
      <c r="C133" s="353"/>
      <c r="D133" s="154">
        <f>SUM(D131:D132)</f>
        <v>7186624.4800000004</v>
      </c>
      <c r="E133" s="348">
        <f>SUM(E131:F132)</f>
        <v>8494747.6500000004</v>
      </c>
      <c r="F133" s="349"/>
    </row>
    <row r="134" spans="1:11" ht="11.25" customHeight="1" x14ac:dyDescent="0.2">
      <c r="A134" s="49"/>
      <c r="B134" s="100"/>
      <c r="C134" s="100"/>
      <c r="D134" s="100"/>
      <c r="E134" s="101"/>
      <c r="F134" s="102"/>
    </row>
    <row r="135" spans="1:11" ht="11.25" customHeight="1" x14ac:dyDescent="0.2">
      <c r="A135" s="46" t="s">
        <v>74</v>
      </c>
      <c r="B135" s="289">
        <v>2022</v>
      </c>
      <c r="C135" s="290"/>
      <c r="D135" s="5">
        <v>2021</v>
      </c>
      <c r="E135" s="289">
        <v>2020</v>
      </c>
      <c r="F135" s="291"/>
    </row>
    <row r="136" spans="1:11" ht="11.25" customHeight="1" x14ac:dyDescent="0.2">
      <c r="A136" s="51" t="s">
        <v>55</v>
      </c>
      <c r="B136" s="354">
        <v>8355643.1799999997</v>
      </c>
      <c r="C136" s="355"/>
      <c r="D136" s="106">
        <v>6905554</v>
      </c>
      <c r="E136" s="354">
        <v>7659863</v>
      </c>
      <c r="F136" s="356"/>
    </row>
    <row r="137" spans="1:11" ht="11.25" customHeight="1" x14ac:dyDescent="0.2">
      <c r="A137" s="51" t="s">
        <v>24</v>
      </c>
      <c r="B137" s="267">
        <v>367440.22</v>
      </c>
      <c r="C137" s="268"/>
      <c r="D137" s="33">
        <v>246625</v>
      </c>
      <c r="E137" s="267">
        <v>202716</v>
      </c>
      <c r="F137" s="270"/>
    </row>
    <row r="138" spans="1:11" ht="12" customHeight="1" x14ac:dyDescent="0.2">
      <c r="A138" s="52" t="s">
        <v>25</v>
      </c>
      <c r="B138" s="297">
        <v>0</v>
      </c>
      <c r="C138" s="298"/>
      <c r="D138" s="104">
        <v>0</v>
      </c>
      <c r="E138" s="297">
        <v>0</v>
      </c>
      <c r="F138" s="329"/>
    </row>
    <row r="139" spans="1:11" ht="12" customHeight="1" x14ac:dyDescent="0.2">
      <c r="A139" s="48" t="s">
        <v>75</v>
      </c>
      <c r="B139" s="294">
        <f>SUM(B136:C138)</f>
        <v>8723083.4000000004</v>
      </c>
      <c r="C139" s="295"/>
      <c r="D139" s="38">
        <f>SUM(D136:D138)</f>
        <v>7152179</v>
      </c>
      <c r="E139" s="348">
        <f>SUM(E136:F138)</f>
        <v>7862579</v>
      </c>
      <c r="F139" s="349"/>
    </row>
    <row r="140" spans="1:11" ht="11.25" customHeight="1" x14ac:dyDescent="0.2">
      <c r="A140" s="49"/>
      <c r="B140" s="100"/>
      <c r="C140" s="100"/>
      <c r="D140" s="100"/>
      <c r="E140" s="101"/>
      <c r="F140" s="102"/>
    </row>
    <row r="141" spans="1:11" ht="15" customHeight="1" thickBot="1" x14ac:dyDescent="0.25">
      <c r="A141" s="53" t="s">
        <v>98</v>
      </c>
      <c r="B141" s="357">
        <f>B133-B139</f>
        <v>-261626.3900000006</v>
      </c>
      <c r="C141" s="358"/>
      <c r="D141" s="105">
        <f>D133-D139</f>
        <v>34445.480000000447</v>
      </c>
      <c r="E141" s="359">
        <f>E133-E139</f>
        <v>632168.65000000037</v>
      </c>
      <c r="F141" s="360"/>
    </row>
    <row r="142" spans="1:11" ht="11.25" customHeight="1" thickBot="1" x14ac:dyDescent="0.25">
      <c r="A142" s="23"/>
      <c r="B142" s="24"/>
      <c r="C142" s="24"/>
      <c r="D142" s="25"/>
      <c r="E142" s="26"/>
      <c r="F142" s="26"/>
    </row>
    <row r="143" spans="1:11" ht="20.100000000000001" customHeight="1" thickBot="1" x14ac:dyDescent="0.25">
      <c r="A143" s="330" t="s">
        <v>42</v>
      </c>
      <c r="B143" s="331"/>
      <c r="C143" s="331"/>
      <c r="D143" s="331"/>
      <c r="E143" s="331"/>
      <c r="F143" s="332"/>
    </row>
    <row r="144" spans="1:11" ht="9.75" customHeight="1" x14ac:dyDescent="0.2">
      <c r="A144" s="350"/>
      <c r="B144" s="351"/>
      <c r="C144" s="351"/>
      <c r="D144" s="351"/>
      <c r="E144" s="351"/>
      <c r="F144" s="352"/>
    </row>
    <row r="145" spans="1:11" ht="15.75" customHeight="1" x14ac:dyDescent="0.2">
      <c r="A145" s="367" t="s">
        <v>129</v>
      </c>
      <c r="B145" s="368"/>
      <c r="C145" s="368"/>
      <c r="D145" s="368"/>
      <c r="E145" s="368"/>
      <c r="F145" s="369"/>
      <c r="G145" s="27"/>
      <c r="H145" s="27"/>
      <c r="I145" s="27"/>
      <c r="J145" s="27"/>
    </row>
    <row r="146" spans="1:11" ht="34.5" customHeight="1" x14ac:dyDescent="0.2">
      <c r="A146" s="189" t="s">
        <v>43</v>
      </c>
      <c r="B146" s="15" t="s">
        <v>77</v>
      </c>
      <c r="C146" s="15" t="s">
        <v>99</v>
      </c>
      <c r="D146" s="15" t="s">
        <v>78</v>
      </c>
      <c r="E146" s="299" t="s">
        <v>79</v>
      </c>
      <c r="F146" s="245"/>
    </row>
    <row r="147" spans="1:11" ht="29.25" customHeight="1" x14ac:dyDescent="0.2">
      <c r="A147" s="370"/>
      <c r="B147" s="28" t="s">
        <v>80</v>
      </c>
      <c r="C147" s="28" t="s">
        <v>44</v>
      </c>
      <c r="D147" s="28" t="s">
        <v>45</v>
      </c>
      <c r="E147" s="371" t="s">
        <v>81</v>
      </c>
      <c r="F147" s="372"/>
    </row>
    <row r="148" spans="1:11" ht="12" customHeight="1" x14ac:dyDescent="0.2">
      <c r="A148" s="89">
        <v>2022</v>
      </c>
      <c r="B148" s="92">
        <f>B35</f>
        <v>23346946.239999998</v>
      </c>
      <c r="C148" s="93">
        <f>B44</f>
        <v>6020729.7500000009</v>
      </c>
      <c r="D148" s="37">
        <f>B148-C148</f>
        <v>17326216.489999998</v>
      </c>
      <c r="E148" s="373">
        <f>E149+D148</f>
        <v>43246396.489999995</v>
      </c>
      <c r="F148" s="374"/>
    </row>
    <row r="149" spans="1:11" ht="12" customHeight="1" x14ac:dyDescent="0.2">
      <c r="A149" s="89">
        <v>2021</v>
      </c>
      <c r="B149" s="94">
        <f>D35</f>
        <v>17428071</v>
      </c>
      <c r="C149" s="93">
        <f>D44</f>
        <v>4322778</v>
      </c>
      <c r="D149" s="37">
        <f>B149-C149</f>
        <v>13105293</v>
      </c>
      <c r="E149" s="263">
        <f>E150+D149</f>
        <v>25920180</v>
      </c>
      <c r="F149" s="264"/>
    </row>
    <row r="150" spans="1:11" ht="12" customHeight="1" x14ac:dyDescent="0.2">
      <c r="A150" s="90">
        <v>2020</v>
      </c>
      <c r="B150" s="91">
        <f>E35</f>
        <v>17382753</v>
      </c>
      <c r="C150" s="95">
        <f>E44</f>
        <v>4567866</v>
      </c>
      <c r="D150" s="96">
        <f>B150-C150</f>
        <v>12814887</v>
      </c>
      <c r="E150" s="297">
        <f>D150</f>
        <v>12814887</v>
      </c>
      <c r="F150" s="329"/>
    </row>
    <row r="151" spans="1:11" ht="9.75" customHeight="1" x14ac:dyDescent="0.2">
      <c r="A151" s="42"/>
      <c r="B151" s="43"/>
      <c r="C151" s="43"/>
      <c r="D151" s="43"/>
      <c r="E151" s="43"/>
      <c r="F151" s="44"/>
    </row>
    <row r="152" spans="1:11" ht="15" customHeight="1" x14ac:dyDescent="0.2">
      <c r="A152" s="367" t="s">
        <v>46</v>
      </c>
      <c r="B152" s="368"/>
      <c r="C152" s="368"/>
      <c r="D152" s="368"/>
      <c r="E152" s="368"/>
      <c r="F152" s="369"/>
      <c r="G152" s="27"/>
      <c r="H152" s="27"/>
      <c r="I152" s="27"/>
      <c r="J152" s="27"/>
    </row>
    <row r="153" spans="1:11" ht="39.9" customHeight="1" x14ac:dyDescent="0.2">
      <c r="A153" s="189" t="s">
        <v>43</v>
      </c>
      <c r="B153" s="15" t="s">
        <v>77</v>
      </c>
      <c r="C153" s="15" t="s">
        <v>99</v>
      </c>
      <c r="D153" s="15" t="s">
        <v>78</v>
      </c>
      <c r="E153" s="299" t="s">
        <v>79</v>
      </c>
      <c r="F153" s="245"/>
    </row>
    <row r="154" spans="1:11" ht="20.25" customHeight="1" x14ac:dyDescent="0.2">
      <c r="A154" s="370"/>
      <c r="B154" s="28" t="s">
        <v>80</v>
      </c>
      <c r="C154" s="28" t="s">
        <v>44</v>
      </c>
      <c r="D154" s="28" t="s">
        <v>45</v>
      </c>
      <c r="E154" s="371" t="s">
        <v>81</v>
      </c>
      <c r="F154" s="372"/>
    </row>
    <row r="155" spans="1:11" ht="11.25" customHeight="1" x14ac:dyDescent="0.2">
      <c r="A155" s="40"/>
      <c r="B155" s="92">
        <v>0</v>
      </c>
      <c r="C155" s="92">
        <v>0</v>
      </c>
      <c r="D155" s="92">
        <v>0</v>
      </c>
      <c r="E155" s="261">
        <v>0</v>
      </c>
      <c r="F155" s="375"/>
    </row>
    <row r="156" spans="1:11" ht="11.25" customHeight="1" x14ac:dyDescent="0.2">
      <c r="A156" s="41"/>
      <c r="B156" s="94">
        <v>0</v>
      </c>
      <c r="C156" s="94">
        <v>0</v>
      </c>
      <c r="D156" s="94">
        <v>0</v>
      </c>
      <c r="E156" s="263">
        <v>0</v>
      </c>
      <c r="F156" s="264"/>
    </row>
    <row r="157" spans="1:11" ht="11.25" customHeight="1" thickBot="1" x14ac:dyDescent="0.25">
      <c r="A157" s="45"/>
      <c r="B157" s="163">
        <v>0</v>
      </c>
      <c r="C157" s="163">
        <v>0</v>
      </c>
      <c r="D157" s="163">
        <v>0</v>
      </c>
      <c r="E157" s="284">
        <v>0</v>
      </c>
      <c r="F157" s="285"/>
    </row>
    <row r="159" spans="1:11" ht="24.75" customHeight="1" thickBot="1" x14ac:dyDescent="0.25">
      <c r="A159" s="366"/>
      <c r="B159" s="366"/>
      <c r="C159" s="366"/>
      <c r="D159" s="366"/>
      <c r="E159" s="366"/>
      <c r="F159" s="366"/>
      <c r="G159" s="29"/>
      <c r="H159" s="29"/>
      <c r="I159" s="29"/>
      <c r="J159" s="29"/>
      <c r="K159" s="29"/>
    </row>
    <row r="160" spans="1:11" ht="15.75" customHeight="1" thickBot="1" x14ac:dyDescent="0.25">
      <c r="A160" s="330" t="s">
        <v>42</v>
      </c>
      <c r="B160" s="331"/>
      <c r="C160" s="331"/>
      <c r="D160" s="331"/>
      <c r="E160" s="332"/>
      <c r="F160" s="176"/>
    </row>
    <row r="161" spans="1:7" ht="15.75" customHeight="1" thickBot="1" x14ac:dyDescent="0.25">
      <c r="A161" s="330" t="s">
        <v>76</v>
      </c>
      <c r="B161" s="331"/>
      <c r="C161" s="331"/>
      <c r="D161" s="331"/>
      <c r="E161" s="332"/>
      <c r="F161" s="176"/>
    </row>
    <row r="162" spans="1:7" s="174" customFormat="1" ht="45" customHeight="1" x14ac:dyDescent="0.2">
      <c r="A162" s="361" t="s">
        <v>43</v>
      </c>
      <c r="B162" s="179" t="s">
        <v>149</v>
      </c>
      <c r="C162" s="179" t="s">
        <v>150</v>
      </c>
      <c r="D162" s="179" t="s">
        <v>143</v>
      </c>
      <c r="E162" s="180" t="s">
        <v>144</v>
      </c>
    </row>
    <row r="163" spans="1:7" s="174" customFormat="1" ht="45" customHeight="1" x14ac:dyDescent="0.2">
      <c r="A163" s="362"/>
      <c r="B163" s="364" t="s">
        <v>145</v>
      </c>
      <c r="C163" s="364" t="s">
        <v>146</v>
      </c>
      <c r="D163" s="364" t="s">
        <v>147</v>
      </c>
      <c r="E163" s="180" t="s">
        <v>148</v>
      </c>
    </row>
    <row r="164" spans="1:7" s="174" customFormat="1" x14ac:dyDescent="0.2">
      <c r="A164" s="363"/>
      <c r="B164" s="364"/>
      <c r="C164" s="364"/>
      <c r="D164" s="364"/>
      <c r="E164" s="181">
        <v>1</v>
      </c>
    </row>
    <row r="165" spans="1:7" s="174" customFormat="1" x14ac:dyDescent="0.2">
      <c r="A165" s="182">
        <v>2022</v>
      </c>
      <c r="B165" s="183">
        <v>27510897.399999999</v>
      </c>
      <c r="C165" s="184">
        <v>7675545.6399999997</v>
      </c>
      <c r="D165" s="184">
        <v>19835351.760000002</v>
      </c>
      <c r="E165" s="185">
        <v>138496493.88</v>
      </c>
      <c r="G165" s="175"/>
    </row>
    <row r="166" spans="1:7" s="174" customFormat="1" x14ac:dyDescent="0.2">
      <c r="A166" s="182">
        <f>A165+1</f>
        <v>2023</v>
      </c>
      <c r="B166" s="186">
        <v>28189099.02</v>
      </c>
      <c r="C166" s="187">
        <v>9842132.6699999999</v>
      </c>
      <c r="D166" s="187">
        <v>18346966.350000001</v>
      </c>
      <c r="E166" s="188">
        <v>156843460.22999999</v>
      </c>
    </row>
    <row r="167" spans="1:7" s="174" customFormat="1" x14ac:dyDescent="0.2">
      <c r="A167" s="182">
        <f>A166+1</f>
        <v>2024</v>
      </c>
      <c r="B167" s="186">
        <v>28742660.920000002</v>
      </c>
      <c r="C167" s="187">
        <v>12287657.4</v>
      </c>
      <c r="D167" s="187">
        <v>16455003.529999999</v>
      </c>
      <c r="E167" s="188">
        <v>173298463.75</v>
      </c>
    </row>
    <row r="168" spans="1:7" s="174" customFormat="1" x14ac:dyDescent="0.2">
      <c r="A168" s="182">
        <f t="shared" ref="A168:A202" si="0">A167+1</f>
        <v>2025</v>
      </c>
      <c r="B168" s="186">
        <v>29356391.16</v>
      </c>
      <c r="C168" s="187">
        <v>13736037.74</v>
      </c>
      <c r="D168" s="187">
        <v>15620353.42</v>
      </c>
      <c r="E168" s="188">
        <v>188918817.16999999</v>
      </c>
    </row>
    <row r="169" spans="1:7" s="174" customFormat="1" x14ac:dyDescent="0.2">
      <c r="A169" s="182">
        <f t="shared" si="0"/>
        <v>2026</v>
      </c>
      <c r="B169" s="186">
        <v>30128294.18</v>
      </c>
      <c r="C169" s="187">
        <v>13906724.109999999</v>
      </c>
      <c r="D169" s="187">
        <v>16221570.07</v>
      </c>
      <c r="E169" s="188">
        <v>205140387.24000001</v>
      </c>
    </row>
    <row r="170" spans="1:7" s="174" customFormat="1" x14ac:dyDescent="0.2">
      <c r="A170" s="182">
        <f t="shared" si="0"/>
        <v>2027</v>
      </c>
      <c r="B170" s="186">
        <v>30848292.260000002</v>
      </c>
      <c r="C170" s="187">
        <v>14519392.59</v>
      </c>
      <c r="D170" s="187">
        <v>16328899.68</v>
      </c>
      <c r="E170" s="188">
        <v>221469286.91999999</v>
      </c>
    </row>
    <row r="171" spans="1:7" s="174" customFormat="1" x14ac:dyDescent="0.2">
      <c r="A171" s="182">
        <f t="shared" si="0"/>
        <v>2028</v>
      </c>
      <c r="B171" s="186">
        <v>31547497.670000002</v>
      </c>
      <c r="C171" s="187">
        <v>15257897.460000001</v>
      </c>
      <c r="D171" s="187">
        <v>16289600.210000001</v>
      </c>
      <c r="E171" s="188">
        <v>237758887.13</v>
      </c>
    </row>
    <row r="172" spans="1:7" s="174" customFormat="1" x14ac:dyDescent="0.2">
      <c r="A172" s="182">
        <f t="shared" si="0"/>
        <v>2029</v>
      </c>
      <c r="B172" s="186">
        <v>32198528.59</v>
      </c>
      <c r="C172" s="187">
        <v>16263953.82</v>
      </c>
      <c r="D172" s="187">
        <v>15934574.77</v>
      </c>
      <c r="E172" s="188">
        <v>253693461.91</v>
      </c>
    </row>
    <row r="173" spans="1:7" s="174" customFormat="1" x14ac:dyDescent="0.2">
      <c r="A173" s="182">
        <f t="shared" si="0"/>
        <v>2030</v>
      </c>
      <c r="B173" s="186">
        <v>23443921.140000001</v>
      </c>
      <c r="C173" s="187">
        <v>17029063.789999999</v>
      </c>
      <c r="D173" s="187">
        <v>6414857.3499999996</v>
      </c>
      <c r="E173" s="188">
        <v>260108319.25</v>
      </c>
    </row>
    <row r="174" spans="1:7" s="174" customFormat="1" x14ac:dyDescent="0.2">
      <c r="A174" s="182">
        <f t="shared" si="0"/>
        <v>2031</v>
      </c>
      <c r="B174" s="186">
        <v>23595182.670000002</v>
      </c>
      <c r="C174" s="187">
        <v>17989629.359999999</v>
      </c>
      <c r="D174" s="187">
        <v>5605553.3200000003</v>
      </c>
      <c r="E174" s="188">
        <v>265713872.56999999</v>
      </c>
    </row>
    <row r="175" spans="1:7" s="174" customFormat="1" x14ac:dyDescent="0.2">
      <c r="A175" s="182">
        <f t="shared" si="0"/>
        <v>2032</v>
      </c>
      <c r="B175" s="186">
        <v>23629811.920000002</v>
      </c>
      <c r="C175" s="187">
        <v>19388609.539999999</v>
      </c>
      <c r="D175" s="187">
        <v>4241202.38</v>
      </c>
      <c r="E175" s="188">
        <v>269955074.95999998</v>
      </c>
    </row>
    <row r="176" spans="1:7" s="174" customFormat="1" x14ac:dyDescent="0.2">
      <c r="A176" s="182">
        <f t="shared" si="0"/>
        <v>2033</v>
      </c>
      <c r="B176" s="186">
        <v>23569623.289999999</v>
      </c>
      <c r="C176" s="187">
        <v>20913648.68</v>
      </c>
      <c r="D176" s="187">
        <v>2655974.61</v>
      </c>
      <c r="E176" s="188">
        <v>272611049.56999999</v>
      </c>
    </row>
    <row r="177" spans="1:5" s="174" customFormat="1" x14ac:dyDescent="0.2">
      <c r="A177" s="182">
        <f t="shared" si="0"/>
        <v>2034</v>
      </c>
      <c r="B177" s="186">
        <v>23479404.129999999</v>
      </c>
      <c r="C177" s="187">
        <v>22084167.260000002</v>
      </c>
      <c r="D177" s="187">
        <v>1395236.86</v>
      </c>
      <c r="E177" s="188">
        <v>274006286.43000001</v>
      </c>
    </row>
    <row r="178" spans="1:5" s="174" customFormat="1" x14ac:dyDescent="0.2">
      <c r="A178" s="182">
        <f t="shared" si="0"/>
        <v>2035</v>
      </c>
      <c r="B178" s="186">
        <v>23261748.359999999</v>
      </c>
      <c r="C178" s="187">
        <v>23596590.079999998</v>
      </c>
      <c r="D178" s="187">
        <v>-334841.71999999997</v>
      </c>
      <c r="E178" s="188">
        <v>273671444.70999998</v>
      </c>
    </row>
    <row r="179" spans="1:5" s="174" customFormat="1" x14ac:dyDescent="0.2">
      <c r="A179" s="182">
        <f t="shared" si="0"/>
        <v>2036</v>
      </c>
      <c r="B179" s="186">
        <v>22911485.75</v>
      </c>
      <c r="C179" s="187">
        <v>25335728.600000001</v>
      </c>
      <c r="D179" s="187">
        <v>-2424242.85</v>
      </c>
      <c r="E179" s="188">
        <v>271247201.86000001</v>
      </c>
    </row>
    <row r="180" spans="1:5" s="174" customFormat="1" x14ac:dyDescent="0.2">
      <c r="A180" s="182">
        <f t="shared" si="0"/>
        <v>2037</v>
      </c>
      <c r="B180" s="186">
        <v>22435906.539999999</v>
      </c>
      <c r="C180" s="187">
        <v>27114460.550000001</v>
      </c>
      <c r="D180" s="187">
        <v>-4678554.01</v>
      </c>
      <c r="E180" s="188">
        <v>266568647.84999999</v>
      </c>
    </row>
    <row r="181" spans="1:5" s="174" customFormat="1" x14ac:dyDescent="0.2">
      <c r="A181" s="182">
        <f t="shared" si="0"/>
        <v>2038</v>
      </c>
      <c r="B181" s="186">
        <v>21951383.600000001</v>
      </c>
      <c r="C181" s="187">
        <v>28186582.210000001</v>
      </c>
      <c r="D181" s="187">
        <v>-6235198.6100000003</v>
      </c>
      <c r="E181" s="188">
        <v>260333449.24000001</v>
      </c>
    </row>
    <row r="182" spans="1:5" s="174" customFormat="1" x14ac:dyDescent="0.2">
      <c r="A182" s="182">
        <f t="shared" si="0"/>
        <v>2039</v>
      </c>
      <c r="B182" s="186">
        <v>21302565.09</v>
      </c>
      <c r="C182" s="187">
        <v>29743747.870000001</v>
      </c>
      <c r="D182" s="187">
        <v>-8441182.7899999991</v>
      </c>
      <c r="E182" s="188">
        <v>251892266.44999999</v>
      </c>
    </row>
    <row r="183" spans="1:5" s="174" customFormat="1" x14ac:dyDescent="0.2">
      <c r="A183" s="182">
        <f t="shared" si="0"/>
        <v>2040</v>
      </c>
      <c r="B183" s="186">
        <v>20590568.649999999</v>
      </c>
      <c r="C183" s="187">
        <v>30958175.260000002</v>
      </c>
      <c r="D183" s="187">
        <v>-10367606.6</v>
      </c>
      <c r="E183" s="188">
        <v>241524659.84</v>
      </c>
    </row>
    <row r="184" spans="1:5" s="174" customFormat="1" x14ac:dyDescent="0.2">
      <c r="A184" s="182">
        <f t="shared" si="0"/>
        <v>2041</v>
      </c>
      <c r="B184" s="186">
        <v>19734747.57</v>
      </c>
      <c r="C184" s="187">
        <v>32403270.949999999</v>
      </c>
      <c r="D184" s="187">
        <v>-12668523.380000001</v>
      </c>
      <c r="E184" s="188">
        <v>228856136.46000001</v>
      </c>
    </row>
    <row r="185" spans="1:5" s="174" customFormat="1" x14ac:dyDescent="0.2">
      <c r="A185" s="182">
        <f t="shared" si="0"/>
        <v>2042</v>
      </c>
      <c r="B185" s="186">
        <v>18791888.559999999</v>
      </c>
      <c r="C185" s="187">
        <v>33608177.950000003</v>
      </c>
      <c r="D185" s="187">
        <v>-14816289.380000001</v>
      </c>
      <c r="E185" s="188">
        <v>214039847.08000001</v>
      </c>
    </row>
    <row r="186" spans="1:5" s="174" customFormat="1" x14ac:dyDescent="0.2">
      <c r="A186" s="182">
        <f t="shared" si="0"/>
        <v>2043</v>
      </c>
      <c r="B186" s="186">
        <v>17702713.129999999</v>
      </c>
      <c r="C186" s="187">
        <v>34983254.450000003</v>
      </c>
      <c r="D186" s="187">
        <v>-17280541.309999999</v>
      </c>
      <c r="E186" s="188">
        <v>196759305.75999999</v>
      </c>
    </row>
    <row r="187" spans="1:5" s="174" customFormat="1" x14ac:dyDescent="0.2">
      <c r="A187" s="182">
        <f t="shared" si="0"/>
        <v>2044</v>
      </c>
      <c r="B187" s="186">
        <v>16576787.75</v>
      </c>
      <c r="C187" s="187">
        <v>35768483.219999999</v>
      </c>
      <c r="D187" s="187">
        <v>-19191695.48</v>
      </c>
      <c r="E187" s="188">
        <v>177567610.28999999</v>
      </c>
    </row>
    <row r="188" spans="1:5" s="174" customFormat="1" x14ac:dyDescent="0.2">
      <c r="A188" s="182">
        <f t="shared" si="0"/>
        <v>2045</v>
      </c>
      <c r="B188" s="186">
        <v>15363735.57</v>
      </c>
      <c r="C188" s="187">
        <v>36431593.399999999</v>
      </c>
      <c r="D188" s="187">
        <v>-21067857.84</v>
      </c>
      <c r="E188" s="188">
        <v>156499752.44999999</v>
      </c>
    </row>
    <row r="189" spans="1:5" s="174" customFormat="1" x14ac:dyDescent="0.2">
      <c r="A189" s="182">
        <f t="shared" si="0"/>
        <v>2046</v>
      </c>
      <c r="B189" s="186">
        <v>14161510.07</v>
      </c>
      <c r="C189" s="187">
        <v>36382427.619999997</v>
      </c>
      <c r="D189" s="187">
        <v>-22220917.550000001</v>
      </c>
      <c r="E189" s="188">
        <v>134278834.90000001</v>
      </c>
    </row>
    <row r="190" spans="1:5" s="174" customFormat="1" x14ac:dyDescent="0.2">
      <c r="A190" s="182">
        <f t="shared" si="0"/>
        <v>2047</v>
      </c>
      <c r="B190" s="186">
        <v>12917358.25</v>
      </c>
      <c r="C190" s="187">
        <v>36112673.299999997</v>
      </c>
      <c r="D190" s="187">
        <v>-23195315.050000001</v>
      </c>
      <c r="E190" s="188">
        <v>111083519.84999999</v>
      </c>
    </row>
    <row r="191" spans="1:5" s="174" customFormat="1" x14ac:dyDescent="0.2">
      <c r="A191" s="182">
        <f t="shared" si="0"/>
        <v>2048</v>
      </c>
      <c r="B191" s="186">
        <v>11624899.140000001</v>
      </c>
      <c r="C191" s="187">
        <v>35905533.539999999</v>
      </c>
      <c r="D191" s="187">
        <v>-24280634.41</v>
      </c>
      <c r="E191" s="188">
        <v>86802885.439999998</v>
      </c>
    </row>
    <row r="192" spans="1:5" s="174" customFormat="1" x14ac:dyDescent="0.2">
      <c r="A192" s="182">
        <f t="shared" si="0"/>
        <v>2049</v>
      </c>
      <c r="B192" s="186">
        <v>10286085.439999999</v>
      </c>
      <c r="C192" s="187">
        <v>35528657.609999999</v>
      </c>
      <c r="D192" s="187">
        <v>-25242572.170000002</v>
      </c>
      <c r="E192" s="188">
        <v>61560313.270000003</v>
      </c>
    </row>
    <row r="193" spans="1:5" s="174" customFormat="1" x14ac:dyDescent="0.2">
      <c r="A193" s="182">
        <f t="shared" si="0"/>
        <v>2050</v>
      </c>
      <c r="B193" s="186">
        <v>8965515.3800000008</v>
      </c>
      <c r="C193" s="187">
        <v>34683155.539999999</v>
      </c>
      <c r="D193" s="187">
        <v>-25717640.16</v>
      </c>
      <c r="E193" s="188">
        <v>35842673.109999999</v>
      </c>
    </row>
    <row r="194" spans="1:5" s="174" customFormat="1" x14ac:dyDescent="0.2">
      <c r="A194" s="182">
        <f t="shared" si="0"/>
        <v>2051</v>
      </c>
      <c r="B194" s="186">
        <v>7621872.5300000003</v>
      </c>
      <c r="C194" s="187">
        <v>33773289.359999999</v>
      </c>
      <c r="D194" s="187">
        <v>-26151416.829999998</v>
      </c>
      <c r="E194" s="188">
        <v>9691256.2799999993</v>
      </c>
    </row>
    <row r="195" spans="1:5" s="174" customFormat="1" x14ac:dyDescent="0.2">
      <c r="A195" s="182">
        <f t="shared" si="0"/>
        <v>2052</v>
      </c>
      <c r="B195" s="186">
        <v>6253833.54</v>
      </c>
      <c r="C195" s="187">
        <v>32841775.699999999</v>
      </c>
      <c r="D195" s="187">
        <v>-26587942.149999999</v>
      </c>
      <c r="E195" s="188">
        <v>-16896685.870000001</v>
      </c>
    </row>
    <row r="196" spans="1:5" s="174" customFormat="1" x14ac:dyDescent="0.2">
      <c r="A196" s="182">
        <f t="shared" si="0"/>
        <v>2053</v>
      </c>
      <c r="B196" s="186">
        <v>5710948.6500000004</v>
      </c>
      <c r="C196" s="187">
        <v>31748279.57</v>
      </c>
      <c r="D196" s="187">
        <v>-26037330.920000002</v>
      </c>
      <c r="E196" s="188">
        <v>-42934016.789999999</v>
      </c>
    </row>
    <row r="197" spans="1:5" s="174" customFormat="1" x14ac:dyDescent="0.2">
      <c r="A197" s="182">
        <f t="shared" si="0"/>
        <v>2054</v>
      </c>
      <c r="B197" s="186">
        <v>5615034.79</v>
      </c>
      <c r="C197" s="187">
        <v>30788953.41</v>
      </c>
      <c r="D197" s="187">
        <v>-25173918.620000001</v>
      </c>
      <c r="E197" s="188">
        <v>-68107935.409999996</v>
      </c>
    </row>
    <row r="198" spans="1:5" s="174" customFormat="1" x14ac:dyDescent="0.2">
      <c r="A198" s="182">
        <f t="shared" si="0"/>
        <v>2055</v>
      </c>
      <c r="B198" s="186">
        <v>5555529.3700000001</v>
      </c>
      <c r="C198" s="187">
        <v>29561220.68</v>
      </c>
      <c r="D198" s="187">
        <v>-24005691.309999999</v>
      </c>
      <c r="E198" s="188">
        <v>-92113626.719999999</v>
      </c>
    </row>
    <row r="199" spans="1:5" s="174" customFormat="1" x14ac:dyDescent="0.2">
      <c r="A199" s="182">
        <f t="shared" si="0"/>
        <v>2056</v>
      </c>
      <c r="B199" s="186">
        <v>2238606.31</v>
      </c>
      <c r="C199" s="187">
        <v>28409054.079999998</v>
      </c>
      <c r="D199" s="187">
        <v>-26170447.77</v>
      </c>
      <c r="E199" s="188">
        <v>-118284074.48</v>
      </c>
    </row>
    <row r="200" spans="1:5" s="174" customFormat="1" x14ac:dyDescent="0.2">
      <c r="A200" s="182">
        <f t="shared" si="0"/>
        <v>2057</v>
      </c>
      <c r="B200" s="186">
        <v>2136408.06</v>
      </c>
      <c r="C200" s="187">
        <v>27179290.16</v>
      </c>
      <c r="D200" s="187">
        <v>-25042882.100000001</v>
      </c>
      <c r="E200" s="188">
        <v>-143326956.58000001</v>
      </c>
    </row>
    <row r="201" spans="1:5" s="174" customFormat="1" x14ac:dyDescent="0.2">
      <c r="A201" s="182">
        <f t="shared" si="0"/>
        <v>2058</v>
      </c>
      <c r="B201" s="186">
        <v>2039392.13</v>
      </c>
      <c r="C201" s="187">
        <v>25891041.300000001</v>
      </c>
      <c r="D201" s="187">
        <v>-23851649.170000002</v>
      </c>
      <c r="E201" s="188">
        <v>-167178605.75999999</v>
      </c>
    </row>
    <row r="202" spans="1:5" s="174" customFormat="1" x14ac:dyDescent="0.2">
      <c r="A202" s="182">
        <f t="shared" si="0"/>
        <v>2059</v>
      </c>
      <c r="B202" s="183">
        <v>1841625.24</v>
      </c>
      <c r="C202" s="187">
        <v>23284584.850000001</v>
      </c>
      <c r="D202" s="187">
        <v>-21442959.609999999</v>
      </c>
      <c r="E202" s="188">
        <v>-211271854.05000001</v>
      </c>
    </row>
    <row r="203" spans="1:5" s="174" customFormat="1" x14ac:dyDescent="0.2">
      <c r="A203" s="182">
        <v>2060</v>
      </c>
      <c r="B203" s="184">
        <v>1733258.86</v>
      </c>
      <c r="C203" s="184">
        <v>22027797.77</v>
      </c>
      <c r="D203" s="184">
        <v>-20294538.91</v>
      </c>
      <c r="E203" s="185">
        <v>-231566392.96000001</v>
      </c>
    </row>
    <row r="204" spans="1:5" s="174" customFormat="1" x14ac:dyDescent="0.2">
      <c r="A204" s="182">
        <f t="shared" ref="A204:A238" si="1">A203+1</f>
        <v>2061</v>
      </c>
      <c r="B204" s="187">
        <v>1633153.58</v>
      </c>
      <c r="C204" s="187">
        <v>20721388.800000001</v>
      </c>
      <c r="D204" s="187">
        <v>-19088235.219999999</v>
      </c>
      <c r="E204" s="188">
        <v>-250654628.18000001</v>
      </c>
    </row>
    <row r="205" spans="1:5" s="174" customFormat="1" x14ac:dyDescent="0.2">
      <c r="A205" s="182">
        <f t="shared" si="1"/>
        <v>2062</v>
      </c>
      <c r="B205" s="187">
        <v>1533288.23</v>
      </c>
      <c r="C205" s="187">
        <v>19423366.789999999</v>
      </c>
      <c r="D205" s="187">
        <v>-17890078.559999999</v>
      </c>
      <c r="E205" s="188">
        <v>-268544706.74000001</v>
      </c>
    </row>
    <row r="206" spans="1:5" s="174" customFormat="1" x14ac:dyDescent="0.2">
      <c r="A206" s="182">
        <f t="shared" si="1"/>
        <v>2063</v>
      </c>
      <c r="B206" s="187">
        <v>1434096.29</v>
      </c>
      <c r="C206" s="187">
        <v>18139159.73</v>
      </c>
      <c r="D206" s="187">
        <v>-16705063.449999999</v>
      </c>
      <c r="E206" s="188">
        <v>-285249770.19</v>
      </c>
    </row>
    <row r="207" spans="1:5" s="174" customFormat="1" x14ac:dyDescent="0.2">
      <c r="A207" s="182">
        <f t="shared" si="1"/>
        <v>2064</v>
      </c>
      <c r="B207" s="187">
        <v>1336013.8799999999</v>
      </c>
      <c r="C207" s="187">
        <v>16874167.27</v>
      </c>
      <c r="D207" s="187">
        <v>-15538153.390000001</v>
      </c>
      <c r="E207" s="188">
        <v>-300787923.56999999</v>
      </c>
    </row>
    <row r="208" spans="1:5" s="174" customFormat="1" x14ac:dyDescent="0.2">
      <c r="A208" s="182">
        <f t="shared" si="1"/>
        <v>2065</v>
      </c>
      <c r="B208" s="187">
        <v>1239481.74</v>
      </c>
      <c r="C208" s="187">
        <v>15633769.689999999</v>
      </c>
      <c r="D208" s="187">
        <v>-14394287.949999999</v>
      </c>
      <c r="E208" s="188">
        <v>-315182211.51999998</v>
      </c>
    </row>
    <row r="209" spans="1:5" s="174" customFormat="1" x14ac:dyDescent="0.2">
      <c r="A209" s="182">
        <f t="shared" si="1"/>
        <v>2066</v>
      </c>
      <c r="B209" s="187">
        <v>1144927.72</v>
      </c>
      <c r="C209" s="187">
        <v>14423120.18</v>
      </c>
      <c r="D209" s="187">
        <v>-13278192.460000001</v>
      </c>
      <c r="E209" s="188">
        <v>-328460403.98000002</v>
      </c>
    </row>
    <row r="210" spans="1:5" s="174" customFormat="1" x14ac:dyDescent="0.2">
      <c r="A210" s="182">
        <f t="shared" si="1"/>
        <v>2067</v>
      </c>
      <c r="B210" s="187">
        <v>1052738.8799999999</v>
      </c>
      <c r="C210" s="187">
        <v>13246771.4</v>
      </c>
      <c r="D210" s="187">
        <v>-12194032.51</v>
      </c>
      <c r="E210" s="188">
        <v>-340654436.49000001</v>
      </c>
    </row>
    <row r="211" spans="1:5" s="174" customFormat="1" x14ac:dyDescent="0.2">
      <c r="A211" s="182">
        <f t="shared" si="1"/>
        <v>2068</v>
      </c>
      <c r="B211" s="187">
        <v>963296.42</v>
      </c>
      <c r="C211" s="187">
        <v>12109086.140000001</v>
      </c>
      <c r="D211" s="187">
        <v>-11145789.720000001</v>
      </c>
      <c r="E211" s="188">
        <v>-351800226.20999998</v>
      </c>
    </row>
    <row r="212" spans="1:5" s="174" customFormat="1" x14ac:dyDescent="0.2">
      <c r="A212" s="182">
        <f t="shared" si="1"/>
        <v>2069</v>
      </c>
      <c r="B212" s="187">
        <v>876988.09</v>
      </c>
      <c r="C212" s="187">
        <v>11014472.029999999</v>
      </c>
      <c r="D212" s="187">
        <v>-10137483.949999999</v>
      </c>
      <c r="E212" s="188">
        <v>-361937710.16000003</v>
      </c>
    </row>
    <row r="213" spans="1:5" s="174" customFormat="1" x14ac:dyDescent="0.2">
      <c r="A213" s="182">
        <f t="shared" si="1"/>
        <v>2070</v>
      </c>
      <c r="B213" s="187">
        <v>794149.67</v>
      </c>
      <c r="C213" s="187">
        <v>9966719.3200000003</v>
      </c>
      <c r="D213" s="187">
        <v>-9172569.6600000001</v>
      </c>
      <c r="E213" s="188">
        <v>-371110279.81999999</v>
      </c>
    </row>
    <row r="214" spans="1:5" s="174" customFormat="1" x14ac:dyDescent="0.2">
      <c r="A214" s="182">
        <f t="shared" si="1"/>
        <v>2071</v>
      </c>
      <c r="B214" s="187">
        <v>715024.18</v>
      </c>
      <c r="C214" s="187">
        <v>8968419.3599999994</v>
      </c>
      <c r="D214" s="187">
        <v>-8253395.1799999997</v>
      </c>
      <c r="E214" s="188">
        <v>-379363675</v>
      </c>
    </row>
    <row r="215" spans="1:5" s="174" customFormat="1" x14ac:dyDescent="0.2">
      <c r="A215" s="182">
        <f t="shared" si="1"/>
        <v>2072</v>
      </c>
      <c r="B215" s="187">
        <v>639809.13</v>
      </c>
      <c r="C215" s="187">
        <v>8021454.0099999998</v>
      </c>
      <c r="D215" s="187">
        <v>-7381644.8799999999</v>
      </c>
      <c r="E215" s="188">
        <v>-386745319.87</v>
      </c>
    </row>
    <row r="216" spans="1:5" s="174" customFormat="1" x14ac:dyDescent="0.2">
      <c r="A216" s="182">
        <f t="shared" si="1"/>
        <v>2073</v>
      </c>
      <c r="B216" s="187">
        <v>568692.41</v>
      </c>
      <c r="C216" s="187">
        <v>7127481.8499999996</v>
      </c>
      <c r="D216" s="187">
        <v>-6558789.4299999997</v>
      </c>
      <c r="E216" s="188">
        <v>-393304109.31</v>
      </c>
    </row>
    <row r="217" spans="1:5" s="174" customFormat="1" x14ac:dyDescent="0.2">
      <c r="A217" s="182">
        <f t="shared" si="1"/>
        <v>2074</v>
      </c>
      <c r="B217" s="187">
        <v>501898.66</v>
      </c>
      <c r="C217" s="187">
        <v>6288708.2300000004</v>
      </c>
      <c r="D217" s="187">
        <v>-5786809.5700000003</v>
      </c>
      <c r="E217" s="188">
        <v>-399090918.88</v>
      </c>
    </row>
    <row r="218" spans="1:5" s="174" customFormat="1" x14ac:dyDescent="0.2">
      <c r="A218" s="182">
        <f t="shared" si="1"/>
        <v>2075</v>
      </c>
      <c r="B218" s="187">
        <v>439612.63</v>
      </c>
      <c r="C218" s="187">
        <v>5507078.8799999999</v>
      </c>
      <c r="D218" s="187">
        <v>-5067466.25</v>
      </c>
      <c r="E218" s="188">
        <v>-404158385.13</v>
      </c>
    </row>
    <row r="219" spans="1:5" s="174" customFormat="1" x14ac:dyDescent="0.2">
      <c r="A219" s="182">
        <f t="shared" si="1"/>
        <v>2076</v>
      </c>
      <c r="B219" s="187">
        <v>381955.2</v>
      </c>
      <c r="C219" s="187">
        <v>4783911.5999999996</v>
      </c>
      <c r="D219" s="187">
        <v>-4401956.4000000004</v>
      </c>
      <c r="E219" s="188">
        <v>-408560341.52999997</v>
      </c>
    </row>
    <row r="220" spans="1:5" s="174" customFormat="1" x14ac:dyDescent="0.2">
      <c r="A220" s="182">
        <f t="shared" si="1"/>
        <v>2077</v>
      </c>
      <c r="B220" s="187">
        <v>328983.8</v>
      </c>
      <c r="C220" s="187">
        <v>4119797.42</v>
      </c>
      <c r="D220" s="187">
        <v>-3790813.62</v>
      </c>
      <c r="E220" s="188">
        <v>-412351155.14999998</v>
      </c>
    </row>
    <row r="221" spans="1:5" s="174" customFormat="1" x14ac:dyDescent="0.2">
      <c r="A221" s="182">
        <f t="shared" si="1"/>
        <v>2078</v>
      </c>
      <c r="B221" s="187">
        <v>280710.08</v>
      </c>
      <c r="C221" s="187">
        <v>3514775.87</v>
      </c>
      <c r="D221" s="187">
        <v>-3234065.79</v>
      </c>
      <c r="E221" s="188">
        <v>-415585220.93000001</v>
      </c>
    </row>
    <row r="222" spans="1:5" s="174" customFormat="1" x14ac:dyDescent="0.2">
      <c r="A222" s="182">
        <f t="shared" si="1"/>
        <v>2079</v>
      </c>
      <c r="B222" s="187">
        <v>237110.85</v>
      </c>
      <c r="C222" s="187">
        <v>2968487.43</v>
      </c>
      <c r="D222" s="187">
        <v>-2731376.58</v>
      </c>
      <c r="E222" s="188">
        <v>-418316597.50999999</v>
      </c>
    </row>
    <row r="223" spans="1:5" s="174" customFormat="1" x14ac:dyDescent="0.2">
      <c r="A223" s="182">
        <f t="shared" si="1"/>
        <v>2080</v>
      </c>
      <c r="B223" s="187">
        <v>198113.91</v>
      </c>
      <c r="C223" s="187">
        <v>2479978.41</v>
      </c>
      <c r="D223" s="187">
        <v>-2281864.5</v>
      </c>
      <c r="E223" s="188">
        <v>-420598462.00999999</v>
      </c>
    </row>
    <row r="224" spans="1:5" s="174" customFormat="1" x14ac:dyDescent="0.2">
      <c r="A224" s="182">
        <f t="shared" si="1"/>
        <v>2081</v>
      </c>
      <c r="B224" s="187">
        <v>163604.46</v>
      </c>
      <c r="C224" s="187">
        <v>2047762.04</v>
      </c>
      <c r="D224" s="187">
        <v>-1884157.58</v>
      </c>
      <c r="E224" s="188">
        <v>-422482619.58999997</v>
      </c>
    </row>
    <row r="225" spans="1:6" s="174" customFormat="1" x14ac:dyDescent="0.2">
      <c r="A225" s="182">
        <f t="shared" si="1"/>
        <v>2082</v>
      </c>
      <c r="B225" s="187">
        <v>133423.5</v>
      </c>
      <c r="C225" s="187">
        <v>1669804.44</v>
      </c>
      <c r="D225" s="187">
        <v>-1536380.94</v>
      </c>
      <c r="E225" s="188">
        <v>-424019000.52999997</v>
      </c>
    </row>
    <row r="226" spans="1:6" s="174" customFormat="1" x14ac:dyDescent="0.2">
      <c r="A226" s="182">
        <f t="shared" si="1"/>
        <v>2083</v>
      </c>
      <c r="B226" s="187">
        <v>107356.12</v>
      </c>
      <c r="C226" s="187">
        <v>1343384.41</v>
      </c>
      <c r="D226" s="187">
        <v>-1236028.29</v>
      </c>
      <c r="E226" s="188">
        <v>-425255028.81999999</v>
      </c>
    </row>
    <row r="227" spans="1:6" s="174" customFormat="1" x14ac:dyDescent="0.2">
      <c r="A227" s="182">
        <f t="shared" si="1"/>
        <v>2084</v>
      </c>
      <c r="B227" s="187">
        <v>85131</v>
      </c>
      <c r="C227" s="187">
        <v>1065098.53</v>
      </c>
      <c r="D227" s="187">
        <v>-979967.53</v>
      </c>
      <c r="E227" s="188">
        <v>-426234996.35000002</v>
      </c>
    </row>
    <row r="228" spans="1:6" s="174" customFormat="1" x14ac:dyDescent="0.2">
      <c r="A228" s="182">
        <f t="shared" si="1"/>
        <v>2085</v>
      </c>
      <c r="B228" s="187">
        <v>66439.570000000007</v>
      </c>
      <c r="C228" s="187">
        <v>831087.64</v>
      </c>
      <c r="D228" s="187">
        <v>-764648.06</v>
      </c>
      <c r="E228" s="188">
        <v>-426999644.41000003</v>
      </c>
    </row>
    <row r="229" spans="1:6" s="174" customFormat="1" x14ac:dyDescent="0.2">
      <c r="A229" s="182">
        <f t="shared" si="1"/>
        <v>2086</v>
      </c>
      <c r="B229" s="187">
        <v>50957.29</v>
      </c>
      <c r="C229" s="187">
        <v>637290.68999999994</v>
      </c>
      <c r="D229" s="187">
        <v>-586333.4</v>
      </c>
      <c r="E229" s="188">
        <v>-427585977.81</v>
      </c>
    </row>
    <row r="230" spans="1:6" s="174" customFormat="1" x14ac:dyDescent="0.2">
      <c r="A230" s="182">
        <f t="shared" si="1"/>
        <v>2087</v>
      </c>
      <c r="B230" s="187">
        <v>38344.57</v>
      </c>
      <c r="C230" s="187">
        <v>479455.23</v>
      </c>
      <c r="D230" s="187">
        <v>-441110.66</v>
      </c>
      <c r="E230" s="188">
        <v>-428027088.47000003</v>
      </c>
    </row>
    <row r="231" spans="1:6" s="174" customFormat="1" x14ac:dyDescent="0.2">
      <c r="A231" s="182">
        <f t="shared" si="1"/>
        <v>2088</v>
      </c>
      <c r="B231" s="187">
        <v>28257.14</v>
      </c>
      <c r="C231" s="187">
        <v>353263.97</v>
      </c>
      <c r="D231" s="187">
        <v>-325006.83</v>
      </c>
      <c r="E231" s="188">
        <v>-428352095.31</v>
      </c>
    </row>
    <row r="232" spans="1:6" s="174" customFormat="1" x14ac:dyDescent="0.2">
      <c r="A232" s="182">
        <f t="shared" si="1"/>
        <v>2089</v>
      </c>
      <c r="B232" s="187">
        <v>20357.75</v>
      </c>
      <c r="C232" s="187">
        <v>254481.31</v>
      </c>
      <c r="D232" s="187">
        <v>-234123.56</v>
      </c>
      <c r="E232" s="188">
        <v>-428586218.86000001</v>
      </c>
    </row>
    <row r="233" spans="1:6" s="174" customFormat="1" x14ac:dyDescent="0.2">
      <c r="A233" s="182">
        <f t="shared" si="1"/>
        <v>2090</v>
      </c>
      <c r="B233" s="187">
        <v>14320.94</v>
      </c>
      <c r="C233" s="187">
        <v>179012.3</v>
      </c>
      <c r="D233" s="187">
        <v>-164691.35999999999</v>
      </c>
      <c r="E233" s="188">
        <v>-428750910.23000002</v>
      </c>
    </row>
    <row r="234" spans="1:6" s="174" customFormat="1" x14ac:dyDescent="0.2">
      <c r="A234" s="182">
        <f t="shared" si="1"/>
        <v>2091</v>
      </c>
      <c r="B234" s="187">
        <v>9826.83</v>
      </c>
      <c r="C234" s="187">
        <v>122835.42</v>
      </c>
      <c r="D234" s="187">
        <v>-113008.59</v>
      </c>
      <c r="E234" s="188">
        <v>-428863918.81</v>
      </c>
    </row>
    <row r="235" spans="1:6" s="174" customFormat="1" x14ac:dyDescent="0.2">
      <c r="A235" s="182">
        <f t="shared" si="1"/>
        <v>2092</v>
      </c>
      <c r="B235" s="187">
        <v>6573.43</v>
      </c>
      <c r="C235" s="187">
        <v>82167.850000000006</v>
      </c>
      <c r="D235" s="187">
        <v>-75594.42</v>
      </c>
      <c r="E235" s="188">
        <v>-428939513.24000001</v>
      </c>
    </row>
    <row r="236" spans="1:6" s="174" customFormat="1" x14ac:dyDescent="0.2">
      <c r="A236" s="182">
        <f t="shared" si="1"/>
        <v>2093</v>
      </c>
      <c r="B236" s="187">
        <v>4286.71</v>
      </c>
      <c r="C236" s="187">
        <v>53583.91</v>
      </c>
      <c r="D236" s="187">
        <v>-49297.2</v>
      </c>
      <c r="E236" s="188">
        <v>-428988810.44</v>
      </c>
    </row>
    <row r="237" spans="1:6" s="174" customFormat="1" x14ac:dyDescent="0.2">
      <c r="A237" s="182">
        <f t="shared" si="1"/>
        <v>2094</v>
      </c>
      <c r="B237" s="187">
        <v>2721.87</v>
      </c>
      <c r="C237" s="187">
        <v>34023.379999999997</v>
      </c>
      <c r="D237" s="187">
        <v>-31301.51</v>
      </c>
      <c r="E237" s="188">
        <v>-429020111.94</v>
      </c>
    </row>
    <row r="238" spans="1:6" s="174" customFormat="1" x14ac:dyDescent="0.2">
      <c r="A238" s="182">
        <f t="shared" si="1"/>
        <v>2095</v>
      </c>
      <c r="B238" s="184">
        <v>1673.65</v>
      </c>
      <c r="C238" s="187">
        <v>20920.650000000001</v>
      </c>
      <c r="D238" s="187">
        <v>-19247</v>
      </c>
      <c r="E238" s="188">
        <v>-429039358.94</v>
      </c>
    </row>
    <row r="240" spans="1:6" ht="11.25" customHeight="1" x14ac:dyDescent="0.2">
      <c r="A240" s="365" t="s">
        <v>152</v>
      </c>
      <c r="B240" s="365"/>
      <c r="C240" s="365"/>
      <c r="D240" s="365"/>
      <c r="E240" s="365"/>
      <c r="F240" s="365"/>
    </row>
    <row r="241" spans="1:1" ht="43.5" customHeight="1" x14ac:dyDescent="0.2">
      <c r="A241" s="153" t="s">
        <v>130</v>
      </c>
    </row>
  </sheetData>
  <mergeCells count="254">
    <mergeCell ref="A162:A164"/>
    <mergeCell ref="B163:B164"/>
    <mergeCell ref="C163:C164"/>
    <mergeCell ref="D163:D164"/>
    <mergeCell ref="A240:F240"/>
    <mergeCell ref="A159:F159"/>
    <mergeCell ref="A145:F145"/>
    <mergeCell ref="A146:A147"/>
    <mergeCell ref="E146:F146"/>
    <mergeCell ref="E147:F147"/>
    <mergeCell ref="A152:F152"/>
    <mergeCell ref="A153:A154"/>
    <mergeCell ref="E153:F153"/>
    <mergeCell ref="E154:F154"/>
    <mergeCell ref="E148:F148"/>
    <mergeCell ref="E149:F149"/>
    <mergeCell ref="E150:F150"/>
    <mergeCell ref="E155:F155"/>
    <mergeCell ref="E156:F156"/>
    <mergeCell ref="E157:F157"/>
    <mergeCell ref="A160:E160"/>
    <mergeCell ref="A161:E161"/>
    <mergeCell ref="A144:F144"/>
    <mergeCell ref="B130:C130"/>
    <mergeCell ref="E130:F130"/>
    <mergeCell ref="B133:C133"/>
    <mergeCell ref="E133:F133"/>
    <mergeCell ref="B135:C135"/>
    <mergeCell ref="E135:F135"/>
    <mergeCell ref="B136:C136"/>
    <mergeCell ref="B137:C137"/>
    <mergeCell ref="B138:C138"/>
    <mergeCell ref="E136:F136"/>
    <mergeCell ref="E137:F137"/>
    <mergeCell ref="E138:F138"/>
    <mergeCell ref="B139:C139"/>
    <mergeCell ref="E139:F139"/>
    <mergeCell ref="B141:C141"/>
    <mergeCell ref="E141:F141"/>
    <mergeCell ref="A143:F143"/>
    <mergeCell ref="B119:C119"/>
    <mergeCell ref="E116:F116"/>
    <mergeCell ref="E117:F117"/>
    <mergeCell ref="E118:F118"/>
    <mergeCell ref="E119:F119"/>
    <mergeCell ref="B125:C125"/>
    <mergeCell ref="B126:C126"/>
    <mergeCell ref="B127:C127"/>
    <mergeCell ref="B124:C124"/>
    <mergeCell ref="E124:F124"/>
    <mergeCell ref="E125:F125"/>
    <mergeCell ref="E126:F126"/>
    <mergeCell ref="E127:F127"/>
    <mergeCell ref="E120:F120"/>
    <mergeCell ref="B122:C122"/>
    <mergeCell ref="E122:F122"/>
    <mergeCell ref="B118:C118"/>
    <mergeCell ref="B103:C103"/>
    <mergeCell ref="E102:F102"/>
    <mergeCell ref="E103:F103"/>
    <mergeCell ref="B106:C106"/>
    <mergeCell ref="B101:C101"/>
    <mergeCell ref="E101:F101"/>
    <mergeCell ref="B105:C105"/>
    <mergeCell ref="E105:F105"/>
    <mergeCell ref="E106:F106"/>
    <mergeCell ref="B97:C97"/>
    <mergeCell ref="E97:F97"/>
    <mergeCell ref="B99:C99"/>
    <mergeCell ref="E99:F99"/>
    <mergeCell ref="B95:C95"/>
    <mergeCell ref="B96:C96"/>
    <mergeCell ref="E95:F95"/>
    <mergeCell ref="E96:F96"/>
    <mergeCell ref="B102:C102"/>
    <mergeCell ref="E63:F63"/>
    <mergeCell ref="A65:F65"/>
    <mergeCell ref="B66:C66"/>
    <mergeCell ref="E66:F66"/>
    <mergeCell ref="B90:C90"/>
    <mergeCell ref="E90:F90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86:C86"/>
    <mergeCell ref="B77:C77"/>
    <mergeCell ref="B78:C78"/>
    <mergeCell ref="B79:C79"/>
    <mergeCell ref="B80:C80"/>
    <mergeCell ref="B81:C81"/>
    <mergeCell ref="E86:F86"/>
    <mergeCell ref="B87:C87"/>
    <mergeCell ref="B51:C51"/>
    <mergeCell ref="E51:F51"/>
    <mergeCell ref="A10:F10"/>
    <mergeCell ref="A11:F11"/>
    <mergeCell ref="B12:C12"/>
    <mergeCell ref="E12:F12"/>
    <mergeCell ref="B37:C37"/>
    <mergeCell ref="E37:F37"/>
    <mergeCell ref="B44:C44"/>
    <mergeCell ref="B16:C16"/>
    <mergeCell ref="B17:C17"/>
    <mergeCell ref="B18:C18"/>
    <mergeCell ref="B29:C29"/>
    <mergeCell ref="B46:C46"/>
    <mergeCell ref="E46:F46"/>
    <mergeCell ref="B48:C48"/>
    <mergeCell ref="E48:F48"/>
    <mergeCell ref="B30:C30"/>
    <mergeCell ref="B31:C31"/>
    <mergeCell ref="B32:C32"/>
    <mergeCell ref="B33:C33"/>
    <mergeCell ref="B23:C23"/>
    <mergeCell ref="B24:C24"/>
    <mergeCell ref="B25:C25"/>
    <mergeCell ref="E60:F60"/>
    <mergeCell ref="E61:F61"/>
    <mergeCell ref="E62:F62"/>
    <mergeCell ref="B54:C54"/>
    <mergeCell ref="E54:F54"/>
    <mergeCell ref="E55:F55"/>
    <mergeCell ref="E56:F56"/>
    <mergeCell ref="E57:F57"/>
    <mergeCell ref="E58:F58"/>
    <mergeCell ref="B62:C62"/>
    <mergeCell ref="A9:D9"/>
    <mergeCell ref="E9:F9"/>
    <mergeCell ref="B13:C13"/>
    <mergeCell ref="B14:C14"/>
    <mergeCell ref="B15:C15"/>
    <mergeCell ref="B19:C19"/>
    <mergeCell ref="B20:C20"/>
    <mergeCell ref="B21:C21"/>
    <mergeCell ref="B22:C22"/>
    <mergeCell ref="E14:F14"/>
    <mergeCell ref="E15:F15"/>
    <mergeCell ref="E13:F13"/>
    <mergeCell ref="E16:F16"/>
    <mergeCell ref="E17:F17"/>
    <mergeCell ref="B26:C26"/>
    <mergeCell ref="B27:C27"/>
    <mergeCell ref="B28:C28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33:F33"/>
    <mergeCell ref="E34:F34"/>
    <mergeCell ref="B38:C38"/>
    <mergeCell ref="B39:C39"/>
    <mergeCell ref="B40:C40"/>
    <mergeCell ref="B35:C35"/>
    <mergeCell ref="E35:F35"/>
    <mergeCell ref="E28:F28"/>
    <mergeCell ref="E29:F29"/>
    <mergeCell ref="E30:F30"/>
    <mergeCell ref="E31:F31"/>
    <mergeCell ref="E32:F32"/>
    <mergeCell ref="B34:C34"/>
    <mergeCell ref="B41:C41"/>
    <mergeCell ref="B42:C42"/>
    <mergeCell ref="B43:C43"/>
    <mergeCell ref="E38:F38"/>
    <mergeCell ref="E39:F39"/>
    <mergeCell ref="E40:F40"/>
    <mergeCell ref="E41:F41"/>
    <mergeCell ref="E42:F42"/>
    <mergeCell ref="E43:F43"/>
    <mergeCell ref="B52:C52"/>
    <mergeCell ref="B55:C55"/>
    <mergeCell ref="B56:C56"/>
    <mergeCell ref="B57:C57"/>
    <mergeCell ref="B58:C58"/>
    <mergeCell ref="B60:C60"/>
    <mergeCell ref="E83:F83"/>
    <mergeCell ref="E84:F84"/>
    <mergeCell ref="E85:F85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B82:C82"/>
    <mergeCell ref="B83:C83"/>
    <mergeCell ref="B84:C84"/>
    <mergeCell ref="B85:C85"/>
    <mergeCell ref="B131:C131"/>
    <mergeCell ref="B132:C132"/>
    <mergeCell ref="E131:F131"/>
    <mergeCell ref="E132:F132"/>
    <mergeCell ref="B107:C107"/>
    <mergeCell ref="B108:C108"/>
    <mergeCell ref="B116:C116"/>
    <mergeCell ref="B112:C112"/>
    <mergeCell ref="B117:C117"/>
    <mergeCell ref="E107:F107"/>
    <mergeCell ref="E108:F108"/>
    <mergeCell ref="A110:F110"/>
    <mergeCell ref="B111:C111"/>
    <mergeCell ref="E111:F111"/>
    <mergeCell ref="B113:C113"/>
    <mergeCell ref="E113:F113"/>
    <mergeCell ref="A129:F129"/>
    <mergeCell ref="B115:C115"/>
    <mergeCell ref="E115:F115"/>
    <mergeCell ref="B120:C120"/>
    <mergeCell ref="B63:C63"/>
    <mergeCell ref="E112:F112"/>
    <mergeCell ref="A1:F1"/>
    <mergeCell ref="A2:F2"/>
    <mergeCell ref="A3:F3"/>
    <mergeCell ref="A4:F4"/>
    <mergeCell ref="A5:F5"/>
    <mergeCell ref="A6:F6"/>
    <mergeCell ref="A7:F7"/>
    <mergeCell ref="E44:F44"/>
    <mergeCell ref="E52:F52"/>
    <mergeCell ref="B49:C49"/>
    <mergeCell ref="E49:F49"/>
    <mergeCell ref="B61:C61"/>
    <mergeCell ref="E87:F87"/>
    <mergeCell ref="B91:C91"/>
    <mergeCell ref="B92:C92"/>
    <mergeCell ref="B93:C93"/>
    <mergeCell ref="B94:C94"/>
    <mergeCell ref="E91:F91"/>
    <mergeCell ref="E92:F92"/>
    <mergeCell ref="E93:F93"/>
    <mergeCell ref="E94:F94"/>
    <mergeCell ref="E82:F82"/>
  </mergeCells>
  <printOptions horizontalCentered="1" verticalCentered="1"/>
  <pageMargins left="0.51181102362204722" right="0.31496062992125984" top="0.78740157480314965" bottom="0.59055118110236227" header="0.31496062992125984" footer="0.31496062992125984"/>
  <pageSetup paperSize="9" scale="69" orientation="landscape" verticalDpi="0" r:id="rId1"/>
  <rowBreaks count="3" manualBreakCount="3">
    <brk id="63" max="16383" man="1"/>
    <brk id="108" max="16383" man="1"/>
    <brk id="142" max="5" man="1"/>
  </rowBreaks>
  <colBreaks count="1" manualBreakCount="1">
    <brk id="6" max="1048575" man="1"/>
  </colBreaks>
  <ignoredErrors>
    <ignoredError sqref="D22 D139 D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DEMONSTRATIVO - IV</vt:lpstr>
      <vt:lpstr>DEMONSTRTATIVO - V</vt:lpstr>
      <vt:lpstr>DEMONSTRATIVO VI</vt:lpstr>
      <vt:lpstr>'DEMONSTRATIVO - IV'!Area_de_impressao</vt:lpstr>
      <vt:lpstr>'DEMONSTRATIVO VI'!Area_de_impressao</vt:lpstr>
      <vt:lpstr>'DEMONSTRTATIVO - V'!Area_de_impressao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</dc:creator>
  <cp:lastModifiedBy>Raquel Ribeiro Prado</cp:lastModifiedBy>
  <cp:lastPrinted>2023-04-17T12:03:46Z</cp:lastPrinted>
  <dcterms:created xsi:type="dcterms:W3CDTF">2014-04-08T10:43:59Z</dcterms:created>
  <dcterms:modified xsi:type="dcterms:W3CDTF">2023-06-27T14:30:29Z</dcterms:modified>
</cp:coreProperties>
</file>